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harts/chart1.xml" ContentType="application/vnd.openxmlformats-officedocument.drawingml.chart+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6" rupBuild="9302"/>
  <workbookPr filterPrivacy="1"/>
  <bookViews>
    <workbookView xWindow="0" yWindow="0" windowWidth="22260" windowHeight="12648" tabRatio="751"/>
  </bookViews>
  <sheets>
    <sheet name="Problem 1" sheetId="1" r:id="rId1"/>
    <sheet name="Solution1" sheetId="2" r:id="rId2"/>
    <sheet name="Problem2" sheetId="3" r:id="rId3"/>
    <sheet name="Solution2" sheetId="4" r:id="rId4"/>
    <sheet name="Problem3" sheetId="5" r:id="rId5"/>
    <sheet name="Solution3" sheetId="6" r:id="rId6"/>
    <sheet name="Problem4" sheetId="7" r:id="rId7"/>
    <sheet name="Solution4" sheetId="8" r:id="rId8"/>
    <sheet name="Problem5" sheetId="9" r:id="rId9"/>
    <sheet name="Solution5" sheetId="10" r:id="rId10"/>
    <sheet name="Problem6" sheetId="11" r:id="rId11"/>
    <sheet name="Solution6" sheetId="12" r:id="rId12"/>
    <sheet name="Problem7" sheetId="13" r:id="rId13"/>
    <sheet name="Solution7" sheetId="14" r:id="rId14"/>
    <sheet name="Sheet1" sheetId="16" r:id="rId15"/>
  </sheets>
  <calcPr calcId="144525"/>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6" i="14" l="1"/>
  <c r="C41" i="14"/>
  <c r="C40" i="14"/>
  <c r="C39" i="14"/>
  <c r="C33" i="14"/>
  <c r="C32" i="14"/>
  <c r="E27" i="11"/>
  <c r="F27" i="11"/>
  <c r="L10" i="16"/>
  <c r="F3" i="8"/>
  <c r="G3" i="8"/>
  <c r="F4" i="8"/>
  <c r="G4" i="8"/>
  <c r="F5" i="8"/>
  <c r="G5" i="8"/>
  <c r="F6" i="8"/>
  <c r="G6" i="8"/>
  <c r="F7" i="8"/>
  <c r="G7" i="8"/>
  <c r="F8" i="8"/>
  <c r="G8" i="8"/>
  <c r="F9" i="8"/>
  <c r="G9" i="8"/>
  <c r="F10" i="8"/>
  <c r="G10" i="8"/>
  <c r="F11" i="8"/>
  <c r="G11" i="8"/>
  <c r="F12" i="8"/>
  <c r="G12" i="8"/>
  <c r="F13" i="8"/>
  <c r="G13" i="8"/>
  <c r="F14" i="8"/>
  <c r="G14" i="8"/>
  <c r="F15" i="8"/>
  <c r="G15" i="8"/>
  <c r="F16" i="8"/>
  <c r="G16" i="8"/>
  <c r="F17" i="8"/>
  <c r="G17" i="8"/>
  <c r="F18" i="8"/>
  <c r="G18" i="8"/>
  <c r="F19" i="8"/>
  <c r="G19" i="8"/>
  <c r="F20" i="8"/>
  <c r="H20" i="8" s="1"/>
  <c r="I20" i="8" s="1"/>
  <c r="G20" i="8"/>
  <c r="F21" i="8"/>
  <c r="G21" i="8"/>
  <c r="F22" i="8"/>
  <c r="G22" i="8"/>
  <c r="F23" i="8"/>
  <c r="G23" i="8"/>
  <c r="F24" i="8"/>
  <c r="G24" i="8"/>
  <c r="F25" i="8"/>
  <c r="G25" i="8"/>
  <c r="F26" i="8"/>
  <c r="G26" i="8"/>
  <c r="F27" i="8"/>
  <c r="G27" i="8"/>
  <c r="A28" i="8"/>
  <c r="E37" i="16"/>
  <c r="A29" i="6"/>
  <c r="H8" i="8" l="1"/>
  <c r="I8" i="8" s="1"/>
  <c r="H4" i="8"/>
  <c r="I4" i="8" s="1"/>
  <c r="H14" i="8"/>
  <c r="I14" i="8" s="1"/>
  <c r="H24" i="8"/>
  <c r="I24" i="8" s="1"/>
  <c r="H16" i="8"/>
  <c r="I16" i="8" s="1"/>
  <c r="H12" i="8"/>
  <c r="I12" i="8" s="1"/>
  <c r="H10" i="8"/>
  <c r="I10" i="8" s="1"/>
  <c r="H7" i="8"/>
  <c r="I7" i="8" s="1"/>
  <c r="H26" i="8"/>
  <c r="I26" i="8" s="1"/>
  <c r="H23" i="8"/>
  <c r="I23" i="8" s="1"/>
  <c r="H6" i="8"/>
  <c r="I6" i="8" s="1"/>
  <c r="H22" i="8"/>
  <c r="I22" i="8" s="1"/>
  <c r="H18" i="8"/>
  <c r="I18" i="8" s="1"/>
  <c r="H15" i="8"/>
  <c r="I15" i="8" s="1"/>
  <c r="H19" i="8"/>
  <c r="I19" i="8" s="1"/>
  <c r="H3" i="8"/>
  <c r="I3" i="8" s="1"/>
  <c r="H21" i="8"/>
  <c r="I21" i="8" s="1"/>
  <c r="H13" i="8"/>
  <c r="I13" i="8" s="1"/>
  <c r="H5" i="8"/>
  <c r="I5" i="8" s="1"/>
  <c r="J3" i="8" s="1"/>
  <c r="H27" i="8"/>
  <c r="I27" i="8" s="1"/>
  <c r="H11" i="8"/>
  <c r="I11" i="8" s="1"/>
  <c r="H25" i="8"/>
  <c r="I25" i="8" s="1"/>
  <c r="H17" i="8"/>
  <c r="I17" i="8" s="1"/>
  <c r="H9" i="8"/>
  <c r="I9" i="8" s="1"/>
  <c r="A29" i="4" l="1"/>
  <c r="A33" i="4" s="1"/>
  <c r="A28" i="2"/>
  <c r="H54" i="6"/>
  <c r="H55" i="6" s="1"/>
  <c r="G54" i="6"/>
  <c r="G55" i="6" s="1"/>
  <c r="F54" i="6"/>
  <c r="F55" i="6" s="1"/>
  <c r="E54" i="6"/>
  <c r="E49" i="6"/>
  <c r="E47" i="6"/>
  <c r="E48" i="6" s="1"/>
  <c r="H49" i="6"/>
  <c r="G49" i="6"/>
  <c r="H56" i="6"/>
  <c r="G56" i="6"/>
  <c r="F56" i="6"/>
  <c r="E56" i="6"/>
  <c r="E55" i="6"/>
  <c r="F49" i="6"/>
  <c r="F47" i="6"/>
  <c r="F48" i="6" s="1"/>
  <c r="G47" i="6"/>
  <c r="G48" i="6" s="1"/>
  <c r="H47" i="6"/>
  <c r="H48" i="6" s="1"/>
  <c r="A49" i="6"/>
  <c r="A51" i="6" s="1"/>
  <c r="A27" i="6"/>
  <c r="I31" i="14"/>
  <c r="I30" i="14"/>
  <c r="I29" i="14"/>
  <c r="I28" i="14"/>
  <c r="I27" i="14"/>
  <c r="I35" i="14" s="1"/>
  <c r="H31" i="14"/>
  <c r="H30" i="14"/>
  <c r="H29" i="14"/>
  <c r="H28" i="14"/>
  <c r="H27" i="14"/>
  <c r="H35" i="14" s="1"/>
  <c r="G31" i="14"/>
  <c r="G30" i="14"/>
  <c r="G29" i="14"/>
  <c r="G28" i="14"/>
  <c r="G27" i="14"/>
  <c r="G35" i="14" s="1"/>
  <c r="F31" i="14"/>
  <c r="F30" i="14"/>
  <c r="F29" i="14"/>
  <c r="F28" i="14"/>
  <c r="F27" i="14"/>
  <c r="F35" i="14" s="1"/>
  <c r="B48" i="12"/>
  <c r="H38" i="14" l="1"/>
  <c r="F38" i="14"/>
  <c r="H36" i="14"/>
  <c r="I39" i="14"/>
  <c r="H39" i="14"/>
  <c r="G37" i="14"/>
  <c r="F37" i="14"/>
  <c r="F39" i="14"/>
  <c r="G36" i="14"/>
  <c r="H37" i="14"/>
  <c r="G38" i="14"/>
  <c r="I36" i="14"/>
  <c r="F36" i="14"/>
  <c r="G39" i="14"/>
  <c r="I37" i="14"/>
  <c r="I38" i="14"/>
  <c r="B36" i="10" l="1"/>
  <c r="A26" i="2" l="1"/>
</calcChain>
</file>

<file path=xl/sharedStrings.xml><?xml version="1.0" encoding="utf-8"?>
<sst xmlns="http://schemas.openxmlformats.org/spreadsheetml/2006/main" count="421" uniqueCount="270">
  <si>
    <t>Step1</t>
  </si>
  <si>
    <t xml:space="preserve">Step2 </t>
  </si>
  <si>
    <t xml:space="preserve">H0: </t>
  </si>
  <si>
    <t xml:space="preserve">H1: </t>
  </si>
  <si>
    <t>Step3</t>
  </si>
  <si>
    <t>p = 5%</t>
  </si>
  <si>
    <t xml:space="preserve">p &gt; 5% </t>
  </si>
  <si>
    <r>
      <t xml:space="preserve">Significance level  </t>
    </r>
    <r>
      <rPr>
        <sz val="11"/>
        <color theme="1"/>
        <rFont val="Calibri"/>
        <family val="2"/>
      </rPr>
      <t>α</t>
    </r>
    <r>
      <rPr>
        <sz val="11"/>
        <color theme="1"/>
        <rFont val="Calibri"/>
        <family val="2"/>
        <scheme val="minor"/>
      </rPr>
      <t>= 0.01</t>
    </r>
  </si>
  <si>
    <t>Step 4</t>
  </si>
  <si>
    <t>P-value : p-value &lt; alpha ; we will be rejecting null hypothesis</t>
  </si>
  <si>
    <t>σ = (sqrt[0.05*(1-0.05)/384)</t>
  </si>
  <si>
    <t>Step 5</t>
  </si>
  <si>
    <t>Step 6</t>
  </si>
  <si>
    <t>STEP 6. Calculate the value of the test statistic.</t>
  </si>
  <si>
    <t>Step 5 is to gather the data. The gathered data is of 384 children out of which 46 were found to be showing signs of autistism.</t>
  </si>
  <si>
    <t>Step 7</t>
  </si>
  <si>
    <t>Step 8</t>
  </si>
  <si>
    <t>ACTION:</t>
  </si>
  <si>
    <t>Buisness Implications:</t>
  </si>
  <si>
    <t>Since the z score is more than 4, p value is 0</t>
  </si>
  <si>
    <t>Step 3 is to specify the Type I error rate, or alpha</t>
  </si>
  <si>
    <r>
      <t xml:space="preserve">Significance level  </t>
    </r>
    <r>
      <rPr>
        <sz val="11"/>
        <color theme="1"/>
        <rFont val="Calibri"/>
        <family val="2"/>
      </rPr>
      <t>α</t>
    </r>
    <r>
      <rPr>
        <sz val="11"/>
        <color theme="1"/>
        <rFont val="Calibri"/>
        <family val="2"/>
        <scheme val="minor"/>
      </rPr>
      <t>= 0.05</t>
    </r>
  </si>
  <si>
    <t>1/s1</t>
  </si>
  <si>
    <t>1/s2</t>
  </si>
  <si>
    <t>1/s1 + 1/s2</t>
  </si>
  <si>
    <t>1/((1/s1)+(1/s2)</t>
  </si>
  <si>
    <t>s1</t>
  </si>
  <si>
    <t>s2</t>
  </si>
  <si>
    <t>Std dev f</t>
  </si>
  <si>
    <t>Mean</t>
  </si>
  <si>
    <t>Standard Error</t>
  </si>
  <si>
    <t>Median</t>
  </si>
  <si>
    <t>Mode</t>
  </si>
  <si>
    <t>Standard Deviation</t>
  </si>
  <si>
    <t>Sample Variance</t>
  </si>
  <si>
    <t>Kurtosis</t>
  </si>
  <si>
    <t>Skewness</t>
  </si>
  <si>
    <t>Range</t>
  </si>
  <si>
    <t>Minimum</t>
  </si>
  <si>
    <t>Maximum</t>
  </si>
  <si>
    <t>Sum</t>
  </si>
  <si>
    <t>Count</t>
  </si>
  <si>
    <t>Column1</t>
  </si>
  <si>
    <t>μ = 9 cm</t>
  </si>
  <si>
    <t xml:space="preserve">Step 5 is to gather the data. </t>
  </si>
  <si>
    <r>
      <t xml:space="preserve">Significance level  </t>
    </r>
    <r>
      <rPr>
        <sz val="11"/>
        <color theme="1"/>
        <rFont val="Calibri"/>
        <family val="2"/>
      </rPr>
      <t xml:space="preserve">α </t>
    </r>
    <r>
      <rPr>
        <sz val="11"/>
        <color theme="1"/>
        <rFont val="Calibri"/>
        <family val="2"/>
        <scheme val="minor"/>
      </rPr>
      <t>= 0.1</t>
    </r>
  </si>
  <si>
    <t>(b)</t>
  </si>
  <si>
    <t>(c)</t>
  </si>
  <si>
    <t>Answer</t>
  </si>
  <si>
    <t>Hypothesis:</t>
  </si>
  <si>
    <t>(a)</t>
  </si>
  <si>
    <t>In a test, the standard deviation is not known and sample size is less than 30</t>
  </si>
  <si>
    <t>In this problem, the standard deviation is known and the sample size is more than 30. Hence a t test is not valid here.</t>
  </si>
  <si>
    <t xml:space="preserve">98% confidence interval means 2 % significance level. </t>
  </si>
  <si>
    <t>(C)</t>
  </si>
  <si>
    <t>Hypothesis test:</t>
  </si>
  <si>
    <t>μ = 98.6</t>
  </si>
  <si>
    <t>μ ≠ 98.6</t>
  </si>
  <si>
    <r>
      <t xml:space="preserve">Significance level  </t>
    </r>
    <r>
      <rPr>
        <sz val="11"/>
        <color theme="1"/>
        <rFont val="Calibri"/>
        <family val="2"/>
      </rPr>
      <t>α</t>
    </r>
    <r>
      <rPr>
        <sz val="11"/>
        <color theme="1"/>
        <rFont val="Calibri"/>
        <family val="2"/>
        <scheme val="minor"/>
      </rPr>
      <t>= 0.02</t>
    </r>
  </si>
  <si>
    <t>α=0.02</t>
  </si>
  <si>
    <t>α/2=0.01</t>
  </si>
  <si>
    <t>Regular</t>
  </si>
  <si>
    <t>Premium</t>
  </si>
  <si>
    <t>Hypothesis testing:</t>
  </si>
  <si>
    <t>Null Hypothesis</t>
  </si>
  <si>
    <t>Alternate hypothesis:</t>
  </si>
  <si>
    <t>μA = μB</t>
  </si>
  <si>
    <t>μA ≠ μB</t>
  </si>
  <si>
    <t>sr no</t>
  </si>
  <si>
    <t>t- test:</t>
  </si>
  <si>
    <t>Variable 1</t>
  </si>
  <si>
    <t>Variable 2</t>
  </si>
  <si>
    <t>Variance</t>
  </si>
  <si>
    <t>Observations</t>
  </si>
  <si>
    <t>Hypothesized Mean Difference</t>
  </si>
  <si>
    <t>df</t>
  </si>
  <si>
    <t>t Stat</t>
  </si>
  <si>
    <t>P(T&lt;=t) one-tail</t>
  </si>
  <si>
    <t>t Critical one-tail</t>
  </si>
  <si>
    <t>P(T&lt;=t) two-tail</t>
  </si>
  <si>
    <t>t Critical two-tail</t>
  </si>
  <si>
    <t xml:space="preserve">Alternate hypothesis: </t>
  </si>
  <si>
    <t>Type 1 error:</t>
  </si>
  <si>
    <t>significance level  α= 0.05</t>
  </si>
  <si>
    <t xml:space="preserve"> α/2 = 0.025</t>
  </si>
  <si>
    <t xml:space="preserve">Decision rule. </t>
  </si>
  <si>
    <t>α=0.05</t>
  </si>
  <si>
    <t>Null hypothesis:</t>
  </si>
  <si>
    <t>t</t>
  </si>
  <si>
    <t>ts=</t>
  </si>
  <si>
    <t>t statistics is less than t critical</t>
  </si>
  <si>
    <t>We reject the null hypothesis</t>
  </si>
  <si>
    <t>Column2</t>
  </si>
  <si>
    <t>ts  = (23.1-25.1)/(sqrt(((3.72*3.72)/10)+((3.44*3.44)/10)))</t>
  </si>
  <si>
    <t xml:space="preserve">This is a lower tailed t test </t>
  </si>
  <si>
    <t>We accept the null hypothesis</t>
  </si>
  <si>
    <t>n1</t>
  </si>
  <si>
    <t>n2</t>
  </si>
  <si>
    <t>calculate the value of the test critical</t>
  </si>
  <si>
    <t>df = 18</t>
  </si>
  <si>
    <t>substituting values in this formula</t>
  </si>
  <si>
    <t>Calculate t statistics</t>
  </si>
  <si>
    <t>Formula for t statistics (ts) is:</t>
  </si>
  <si>
    <t>Children</t>
  </si>
  <si>
    <t>Sr. no</t>
  </si>
  <si>
    <t>Adult</t>
  </si>
  <si>
    <t xml:space="preserve">Childrens data </t>
  </si>
  <si>
    <t>25th percentile</t>
  </si>
  <si>
    <t>median</t>
  </si>
  <si>
    <t>75th percentile</t>
  </si>
  <si>
    <t>Summary</t>
  </si>
  <si>
    <t>minimum</t>
  </si>
  <si>
    <t>maximum</t>
  </si>
  <si>
    <t>Data for box plot</t>
  </si>
  <si>
    <t>Series1</t>
  </si>
  <si>
    <t>Series2</t>
  </si>
  <si>
    <t>Series3</t>
  </si>
  <si>
    <t>Series4</t>
  </si>
  <si>
    <t>Series5</t>
  </si>
  <si>
    <t>Children-Dataset 1</t>
  </si>
  <si>
    <t>Children-Dataset 2</t>
  </si>
  <si>
    <t>Adult - dataset1</t>
  </si>
  <si>
    <t>Adult - dataset2</t>
  </si>
  <si>
    <t>Column3</t>
  </si>
  <si>
    <t>Column4</t>
  </si>
  <si>
    <t>Interpretation</t>
  </si>
  <si>
    <t>Children dataset 1</t>
  </si>
  <si>
    <t>Children dataset 2</t>
  </si>
  <si>
    <t>adult dataset 1</t>
  </si>
  <si>
    <t>adult dataset 2</t>
  </si>
  <si>
    <t>All the national brands of cereal for Children have sugar contnet less than 55 percent by weight</t>
  </si>
  <si>
    <t>All the national brands of cereal for Children have sugar contnet  less than 60.3 percent by weight</t>
  </si>
  <si>
    <t>All the national brands of cereal for Adults have sugar contnet  less than 30.2 percent by weight</t>
  </si>
  <si>
    <t>All the national brands of cereal for Adults have sugar contnet  less than 18.4 percent by weight</t>
  </si>
  <si>
    <t>At least 75% of all the national brands of cereal for Children have sugar content upto 49.2  percent by weight</t>
  </si>
  <si>
    <t>At least 75% of all the national brands of cereal for Children have sugar contnet upto 50.4  percent by weight</t>
  </si>
  <si>
    <t>At least 75% of all the national brands of cereal for Adults have sugar contnet upto 18.3 percent by weight</t>
  </si>
  <si>
    <t>At least 75% of all the national brands of cereal for Adults have sugar contnet upto  13.525  percent by weight</t>
  </si>
  <si>
    <t>At least 50% of all the national brands of cereal for Children have sugar content upto 44.95  percent by weight</t>
  </si>
  <si>
    <t>At least 50% of all the national brands of cereal for Children have sugar content upto 47.4  percent by weight</t>
  </si>
  <si>
    <t>At least 50% of all the national brands of cereal for Adults have sugar content upto 8.1  percent by weight</t>
  </si>
  <si>
    <t>At least 50% of all the national brands of cereal for Adults have sugar content upto 8.15  percent by weight</t>
  </si>
  <si>
    <t>At least 25% of all the national brands of cereal for Children have sugar content upto 44 percent by weight</t>
  </si>
  <si>
    <t>At least 25% of all the national brands of cereal for Children have sugar content upto 43.475  percent by weight</t>
  </si>
  <si>
    <t>At least 25% of all the national brands of cereal for Adults have sugar content upto 3.85 percent by weight</t>
  </si>
  <si>
    <t>At least 25% of all the national brands of cereal for Adults have sugar content upto 4.25 percent by weight</t>
  </si>
  <si>
    <t>All the national brands of cereal for Children have sugar contnet more than 40.3 percent by weight</t>
  </si>
  <si>
    <t>All the national brands of cereal for Children have sugar contnet more than 33.6 percent by weight</t>
  </si>
  <si>
    <t>All the national brands of cereal for Adults have sugar contnet more than 1 percent by weight</t>
  </si>
  <si>
    <t>All the national brands of cereal for Adults have sugar contnet more than 2.4 percent by weight</t>
  </si>
  <si>
    <t>Adults data</t>
  </si>
  <si>
    <r>
      <t xml:space="preserve">At step 1, the hypotheses must be established.
Null hypothesis is 44% of the nations adults had never smoked. </t>
    </r>
    <r>
      <rPr>
        <sz val="11"/>
        <color theme="1"/>
        <rFont val="Calibri"/>
        <family val="2"/>
      </rPr>
      <t xml:space="preserve">  
Alternate hypothesis: More than 44% of nations adults had never smoked. Or less than 44% of the nations aults had smoked </t>
    </r>
  </si>
  <si>
    <t>p = 44%</t>
  </si>
  <si>
    <t xml:space="preserve">p &gt; 44% </t>
  </si>
  <si>
    <t>Step 2 is to determine the appropriate statistical test and sampling distribution. 
Since the alternate hypothisis is more than 44% adult population had not smoked, we should perform a one (upper ) tailed hypothesis test</t>
  </si>
  <si>
    <t>Confidence level  is 0.98</t>
  </si>
  <si>
    <t>Step 5 is to gather the data. The gathered data is of 891 adults out of which 463 had never smoked.</t>
  </si>
  <si>
    <t>Step 6. Calculate the value of the test statistic.</t>
  </si>
  <si>
    <t>z=(0.52-0.44)/0.0166)</t>
  </si>
  <si>
    <t>σ = (sqrt[0.44*(1-0.44)/891)</t>
  </si>
  <si>
    <t>α = 0.02</t>
  </si>
  <si>
    <t>p      =</t>
  </si>
  <si>
    <t>σ      =</t>
  </si>
  <si>
    <t>z      =</t>
  </si>
  <si>
    <t>p = 20%</t>
  </si>
  <si>
    <t>Step 2 is to determine the appropriate statistical test and sampling distribution. 
Since the alternate hypothisis is that not more than i.e less than 20% of the cars failed to meet compliance, we perform one tailed hypothesis test</t>
  </si>
  <si>
    <t>Step 4 is to state the decision rule. The test is one tailed and alpha is 0.01. The decision rule is  if the z score is less that the z critical value, the we reject the null hypothisis.</t>
  </si>
  <si>
    <t>σ = (sqrt[0.2*(1-0.2)/22)</t>
  </si>
  <si>
    <t>z = (0.318-0.2)/0.03265)</t>
  </si>
  <si>
    <t>We test the hypothesis for three different significance levels:</t>
  </si>
  <si>
    <t>1%, 5% and 10%</t>
  </si>
  <si>
    <r>
      <t xml:space="preserve">At step 1, the hypotheses must be established.
Null hypothesis: 5% of the nations children had autism.  </t>
    </r>
    <r>
      <rPr>
        <sz val="11"/>
        <color theme="1"/>
        <rFont val="Calibri"/>
        <family val="2"/>
      </rPr>
      <t xml:space="preserve">  
Alternate hypothesis: There is an increase in autism due to increase in some chemicals in enviornment. </t>
    </r>
  </si>
  <si>
    <t>Step 2 is to determine the appropriate statistical test and sampling distribution.
Since the alternate hypothisis is that there is increase  in autism, we should perform a one tailed hypothesis test. Here we perform the upper tail z test.</t>
  </si>
  <si>
    <t>z=((46/384)-0.05)/0.011121957)</t>
  </si>
  <si>
    <t>Null hypothesis which is that 5% of the nations children have autism is rejected. And alternate hypothesis which is that there is an increase in autism due to increase in some chemicals in enviornment is accepted.  Hence, there must be some serious measures taken to avoid children from exposing to hazardous enviornment.</t>
  </si>
  <si>
    <t>P(z)</t>
  </si>
  <si>
    <t>Step 4 is to state the decision rule. The test is one tailed and alpha is 0.02. The decision rule is if the z score is more that the Z critical value, the we reject the null hypothisis.</t>
  </si>
  <si>
    <t>z=((463/891)-0.44)/0.0166)</t>
  </si>
  <si>
    <t>Answer (d)</t>
  </si>
  <si>
    <t>Answer ( e )</t>
  </si>
  <si>
    <t>σ = (sqrt[0.44*(1-0.44)/1600)</t>
  </si>
  <si>
    <t>Answer (e)</t>
  </si>
  <si>
    <t>Step 3 is to specify the Type I error rate, or alpha, which is not given in this problem.So I assume a significanc elevel of 5%.</t>
  </si>
  <si>
    <t>Step 4 is to state the decision rule.
The test is one tailed and alpha is 0.05. The decision rule is, if the z score is more that the z critical value, then we reject the null hypothisis.</t>
  </si>
  <si>
    <t>Z score = 6.28</t>
  </si>
  <si>
    <t>z score &gt; z crtitcal</t>
  </si>
  <si>
    <r>
      <t xml:space="preserve">Zcritical = </t>
    </r>
    <r>
      <rPr>
        <b/>
        <sz val="11"/>
        <color theme="1"/>
        <rFont val="Calibri"/>
        <family val="2"/>
      </rPr>
      <t>-2.33</t>
    </r>
  </si>
  <si>
    <r>
      <t>Z critical from graph for α=0.05 is -</t>
    </r>
    <r>
      <rPr>
        <b/>
        <sz val="11"/>
        <color theme="1"/>
        <rFont val="Calibri"/>
        <family val="2"/>
      </rPr>
      <t>1.64</t>
    </r>
  </si>
  <si>
    <t>For significance level 1% we accept the null hypothesis. So more than 20% cars are failing the pollution compliances. It is necessary to modify the design of the components of the failing cars.</t>
  </si>
  <si>
    <t>α = 0.01</t>
  </si>
  <si>
    <t>Z score = 4.79</t>
  </si>
  <si>
    <t>z critical = 2.05</t>
  </si>
  <si>
    <t>z score &gt; z critical</t>
  </si>
  <si>
    <t>We accept the alternate hypothesis which is more than 44% of nations adults had never smoked. Or less than 44% of the nations aults had smoked.</t>
  </si>
  <si>
    <t>p value for z score more than 4 is zero which is less than significance value.</t>
  </si>
  <si>
    <t>As per the decision rule, we reject the null hypothesis.</t>
  </si>
  <si>
    <t>Since the z score is more than z critical and p value is less than α, we reject the null hypothisis.</t>
  </si>
  <si>
    <t xml:space="preserve">We reject the null hypothesis which is  44% of the nations adults had never smoked.   </t>
  </si>
  <si>
    <t xml:space="preserve">    p̂      =</t>
  </si>
  <si>
    <t xml:space="preserve">     p̂       =</t>
  </si>
  <si>
    <t>Decision rule</t>
  </si>
  <si>
    <t>Significance level</t>
  </si>
  <si>
    <t>z score is less that the p value, the we reject the null hypothisis.
P value is less than significance level, we reject null hypothesis</t>
  </si>
  <si>
    <t xml:space="preserve">Gather the data. </t>
  </si>
  <si>
    <t>Calculate the value of the test statistic.</t>
  </si>
  <si>
    <t>α=0.1</t>
  </si>
  <si>
    <t>X1 = 26.6 , X2 = 13.8</t>
  </si>
  <si>
    <t xml:space="preserve"> σ1 = 0.1,  σ2= 0.5</t>
  </si>
  <si>
    <t>n1 = n2= 25</t>
  </si>
  <si>
    <t xml:space="preserve"> z =((26.6-13.8)/SQRT(((0.1)^2/25)+((0.5)^2)/25))</t>
  </si>
  <si>
    <t>p value is 0 is less than α=0.1</t>
  </si>
  <si>
    <t>Null hypothesis is to be rejected</t>
  </si>
  <si>
    <r>
      <t xml:space="preserve">
Null hypothesis is  focal length on all the lenses is equal to 9 cm </t>
    </r>
    <r>
      <rPr>
        <sz val="11"/>
        <color theme="1"/>
        <rFont val="Calibri"/>
        <family val="2"/>
      </rPr>
      <t xml:space="preserve">
Alternate hypothesis is  focal length of all the lenses is not equal to 9cm</t>
    </r>
  </si>
  <si>
    <t>Null hypothesis that the focal length on all lense is 9 am is rejected. Alternate hypothesis that focal length of all the lenses ia not equal to 9 cm</t>
  </si>
  <si>
    <t>μ ≠ 9 cm</t>
  </si>
  <si>
    <t xml:space="preserve">
Since the alternate hypothisis is that focal length is greater than 9 cm, we should perform a two tailed hypothesis test. Since standard deviation and mean of the samples is given,  we use a two tailed z test for the hypothesis.</t>
  </si>
  <si>
    <t>α/2 = 0.05</t>
  </si>
  <si>
    <t xml:space="preserve"> z score 125.5 is less than Z critical 1.64 for α/2 =0.05</t>
  </si>
  <si>
    <t>Null hypothesis: Mean body temperature = 98.6</t>
  </si>
  <si>
    <t>Alternate hypothesis: Mean body temperature ≠ 98.6</t>
  </si>
  <si>
    <r>
      <t xml:space="preserve">Null hypothesis is mean body temperature is 98.6 F. 
</t>
    </r>
    <r>
      <rPr>
        <sz val="11"/>
        <color theme="1"/>
        <rFont val="Calibri"/>
        <family val="2"/>
      </rPr>
      <t>Alternate hypothesis is mean body temperature is not equal to 98.6</t>
    </r>
  </si>
  <si>
    <t>specify the Type I error rate, or alpha</t>
  </si>
  <si>
    <t>Gather the data. The gathered data is of 52 persons</t>
  </si>
  <si>
    <t>Since the alternate hypothisis is that , mean body temperature is not equal to 98.6, we should perform a two tailed  z hypothesis test. T test is not valid since the number of samples is 52</t>
  </si>
  <si>
    <t>Decision rule:
If the z score is more than the Z critical,then we reject the null hypothisis.
If p value is less than alpha,  then we reject the null hypothisis.</t>
  </si>
  <si>
    <t>z  = (98.2846-98.6)/(0.6824/sqrt(52))</t>
  </si>
  <si>
    <t>z crtitical = for α/2=0.01, -1.28 for left tail.</t>
  </si>
  <si>
    <t>z score is more than z critical</t>
  </si>
  <si>
    <t>z score for two tail is 2.56</t>
  </si>
  <si>
    <t>p value 0.00043 is less than α/2=0.01,</t>
  </si>
  <si>
    <r>
      <t xml:space="preserve">significance vaue 10 %, α=0.1, 
z score is -1.28,  </t>
    </r>
    <r>
      <rPr>
        <b/>
        <sz val="11"/>
        <color theme="1"/>
        <rFont val="Calibri"/>
        <family val="2"/>
      </rPr>
      <t>z score 1.39 is more than z critical 1.28</t>
    </r>
    <r>
      <rPr>
        <sz val="11"/>
        <color theme="1"/>
        <rFont val="Calibri"/>
        <family val="2"/>
      </rPr>
      <t xml:space="preserve">
</t>
    </r>
    <r>
      <rPr>
        <b/>
        <sz val="11"/>
        <color theme="1"/>
        <rFont val="Calibri"/>
        <family val="2"/>
      </rPr>
      <t xml:space="preserve"> p value is 0.08226 which is less than α 0.1</t>
    </r>
    <r>
      <rPr>
        <sz val="11"/>
        <color theme="1"/>
        <rFont val="Calibri"/>
        <family val="2"/>
      </rPr>
      <t xml:space="preserve">
so </t>
    </r>
    <r>
      <rPr>
        <b/>
        <sz val="11"/>
        <color theme="1"/>
        <rFont val="Calibri"/>
        <family val="2"/>
      </rPr>
      <t>we reject the null hypothesis.</t>
    </r>
  </si>
  <si>
    <t>Null hypothesis can be rejected. Mean body temperature is not equal to 98.6</t>
  </si>
  <si>
    <t>t-Test: Two-Sample Assuming Unequal Variances</t>
  </si>
  <si>
    <t>μA : Car performance is similar on both premium as well as regular gas</t>
  </si>
  <si>
    <t>μB: Car performance differs on premium gas and regular gas</t>
  </si>
  <si>
    <t>T critical on left side is -2.1</t>
  </si>
  <si>
    <t xml:space="preserve">The decision rule is  
If the t score is less than t critical, then we reject the null hypothisis.
If p value is less than alpha, we reject the null hypothesis
</t>
  </si>
  <si>
    <t>From the t table, for df = 18 and α=0.05, t critical is 2.1</t>
  </si>
  <si>
    <t>The given data is normally distributed so, t-test is selected.</t>
  </si>
  <si>
    <t xml:space="preserve"> Significance value: α = 5%, α = 0.05.</t>
  </si>
  <si>
    <t>statistical t value is calculated using formula given below</t>
  </si>
  <si>
    <t>The null hypothesis is rejected &amp; the alternate hypothesis is accepted.</t>
  </si>
  <si>
    <t>Step 8. Make a business decision.</t>
  </si>
  <si>
    <t>Thus the conclusion is that there is a difference in mileage using the regular or premium gas for a car.</t>
  </si>
  <si>
    <r>
      <t xml:space="preserve">From the graph it is observed that actual </t>
    </r>
    <r>
      <rPr>
        <b/>
        <sz val="11"/>
        <color theme="1"/>
        <rFont val="Calibri"/>
        <family val="2"/>
        <scheme val="minor"/>
      </rPr>
      <t>p-value calcutaed is 0.0001</t>
    </r>
    <r>
      <rPr>
        <sz val="11"/>
        <color theme="1"/>
        <rFont val="Calibri"/>
        <family val="2"/>
        <scheme val="minor"/>
      </rPr>
      <t xml:space="preserve"> which is </t>
    </r>
    <r>
      <rPr>
        <b/>
        <sz val="11"/>
        <color theme="1"/>
        <rFont val="Calibri"/>
        <family val="2"/>
        <scheme val="minor"/>
      </rPr>
      <t>smaller</t>
    </r>
    <r>
      <rPr>
        <sz val="11"/>
        <color theme="1"/>
        <rFont val="Calibri"/>
        <family val="2"/>
        <scheme val="minor"/>
      </rPr>
      <t xml:space="preserve"> than </t>
    </r>
    <r>
      <rPr>
        <b/>
        <sz val="11"/>
        <color theme="1"/>
        <rFont val="Calibri"/>
        <family val="2"/>
        <scheme val="minor"/>
      </rPr>
      <t>significance value 0.05</t>
    </r>
    <r>
      <rPr>
        <sz val="11"/>
        <color theme="1"/>
        <rFont val="Calibri"/>
        <family val="2"/>
        <scheme val="minor"/>
      </rPr>
      <t xml:space="preserve"> &amp; Hence the null hypothesis is rejected and the alternate hypothesis is accepted.</t>
    </r>
  </si>
  <si>
    <t>This is two tailed test because the hypothesis is stated as not equal to.</t>
  </si>
  <si>
    <t>statistical test.</t>
  </si>
  <si>
    <t>Type I error rate i. e value of alpha</t>
  </si>
  <si>
    <t xml:space="preserve">
If the t score is less than t critical, then we reject the null hypothisis.
</t>
  </si>
  <si>
    <t>If p value is less than alpha, we reject the null hypothesis</t>
  </si>
  <si>
    <t>Data is given above</t>
  </si>
  <si>
    <t>Gather sample data.</t>
  </si>
  <si>
    <t>Analyze the data.</t>
  </si>
  <si>
    <t>substituting the values in the following formula:</t>
  </si>
  <si>
    <t>t= 18.101</t>
  </si>
  <si>
    <t>t critical for α = 0.05 and df = 43 is, tc=2.016</t>
  </si>
  <si>
    <t>Since the t-critical is lesser than t-score,we reject the null hypothesis.</t>
  </si>
  <si>
    <r>
      <rPr>
        <b/>
        <sz val="11"/>
        <color theme="1"/>
        <rFont val="Calibri"/>
        <family val="2"/>
        <scheme val="minor"/>
      </rPr>
      <t>Null Hypothesis:</t>
    </r>
    <r>
      <rPr>
        <sz val="11"/>
        <color theme="1"/>
        <rFont val="Calibri"/>
        <family val="2"/>
        <scheme val="minor"/>
      </rPr>
      <t xml:space="preserve"> Car performance is similar on both premium as well as regular gas</t>
    </r>
  </si>
  <si>
    <r>
      <rPr>
        <b/>
        <sz val="11"/>
        <color theme="1"/>
        <rFont val="Calibri"/>
        <family val="2"/>
        <scheme val="minor"/>
      </rPr>
      <t>Alternate hypothesis:</t>
    </r>
    <r>
      <rPr>
        <sz val="11"/>
        <color theme="1"/>
        <rFont val="Calibri"/>
        <family val="2"/>
        <scheme val="minor"/>
      </rPr>
      <t xml:space="preserve"> Car performance differs on premium gas and regular gas</t>
    </r>
  </si>
  <si>
    <r>
      <rPr>
        <b/>
        <sz val="11"/>
        <color theme="1"/>
        <rFont val="Calibri"/>
        <family val="2"/>
        <scheme val="minor"/>
      </rPr>
      <t xml:space="preserve">Null hypotheisis: </t>
    </r>
    <r>
      <rPr>
        <sz val="11"/>
        <color theme="1"/>
        <rFont val="Calibri"/>
        <family val="2"/>
        <scheme val="minor"/>
      </rPr>
      <t>The percent by weight sugar content of several national brands of cereals for adult and children is same.</t>
    </r>
  </si>
  <si>
    <r>
      <rPr>
        <b/>
        <sz val="11"/>
        <color theme="1"/>
        <rFont val="Calibri"/>
        <family val="2"/>
        <scheme val="minor"/>
      </rPr>
      <t>Hypothesis:</t>
    </r>
    <r>
      <rPr>
        <sz val="11"/>
        <color theme="1"/>
        <rFont val="Calibri"/>
        <family val="2"/>
        <scheme val="minor"/>
      </rPr>
      <t xml:space="preserve"> The percent by weight sugar content of several national brands of cereals for adult and children is not same.</t>
    </r>
  </si>
  <si>
    <t>X1</t>
  </si>
  <si>
    <t>X2</t>
  </si>
  <si>
    <t xml:space="preserve">        df=45</t>
  </si>
  <si>
    <t xml:space="preserve">p &gt; 20% </t>
  </si>
  <si>
    <r>
      <t xml:space="preserve">At step 1, the hypotheses must be established.
Null hypothesis is : 20% of cars fail to meet the compiance.
</t>
    </r>
    <r>
      <rPr>
        <sz val="11"/>
        <color theme="1"/>
        <rFont val="Calibri"/>
        <family val="2"/>
      </rPr>
      <t>Alternate hypothes: :more than 20% of cars fail to meet the compiance.</t>
    </r>
  </si>
  <si>
    <r>
      <rPr>
        <b/>
        <sz val="11"/>
        <color theme="1"/>
        <rFont val="Calibri"/>
        <family val="2"/>
      </rPr>
      <t>significance vaue 1 %, α=0.01,</t>
    </r>
    <r>
      <rPr>
        <sz val="11"/>
        <color theme="1"/>
        <rFont val="Calibri"/>
        <family val="2"/>
      </rPr>
      <t xml:space="preserve">
 z critical is -2.33, </t>
    </r>
    <r>
      <rPr>
        <b/>
        <sz val="11"/>
        <color theme="1"/>
        <rFont val="Calibri"/>
        <family val="2"/>
      </rPr>
      <t>z score 1.39 is less than z critical 2.33</t>
    </r>
    <r>
      <rPr>
        <sz val="11"/>
        <color theme="1"/>
        <rFont val="Calibri"/>
        <family val="2"/>
      </rPr>
      <t xml:space="preserve">
</t>
    </r>
    <r>
      <rPr>
        <b/>
        <sz val="11"/>
        <color theme="1"/>
        <rFont val="Calibri"/>
        <family val="2"/>
      </rPr>
      <t xml:space="preserve"> p value is 0.08226 which is more than α 0.01, </t>
    </r>
    <r>
      <rPr>
        <sz val="11"/>
        <color theme="1"/>
        <rFont val="Calibri"/>
        <family val="2"/>
      </rPr>
      <t xml:space="preserve">
so we </t>
    </r>
    <r>
      <rPr>
        <b/>
        <sz val="11"/>
        <color theme="1"/>
        <rFont val="Calibri"/>
        <family val="2"/>
      </rPr>
      <t>do not reject the null hypothesis.</t>
    </r>
  </si>
  <si>
    <t>significance vaue 5 %</t>
  </si>
  <si>
    <t>significance vaue 10 %</t>
  </si>
  <si>
    <r>
      <t xml:space="preserve">significance vaue 5 </t>
    </r>
    <r>
      <rPr>
        <b/>
        <sz val="11"/>
        <color theme="1"/>
        <rFont val="Calibri"/>
        <family val="2"/>
      </rPr>
      <t>%, α=0.05,</t>
    </r>
    <r>
      <rPr>
        <sz val="11"/>
        <color theme="1"/>
        <rFont val="Calibri"/>
        <family val="2"/>
      </rPr>
      <t xml:space="preserve">
 z critical is -1.64,</t>
    </r>
    <r>
      <rPr>
        <b/>
        <sz val="11"/>
        <color theme="1"/>
        <rFont val="Calibri"/>
        <family val="2"/>
      </rPr>
      <t xml:space="preserve"> z score 1.39 is less than z critical 1.64</t>
    </r>
    <r>
      <rPr>
        <sz val="11"/>
        <color theme="1"/>
        <rFont val="Calibri"/>
        <family val="2"/>
      </rPr>
      <t xml:space="preserve">
</t>
    </r>
    <r>
      <rPr>
        <b/>
        <sz val="11"/>
        <color theme="1"/>
        <rFont val="Calibri"/>
        <family val="2"/>
      </rPr>
      <t>p value is 0.08226  which is more than α 0.05</t>
    </r>
    <r>
      <rPr>
        <sz val="11"/>
        <color theme="1"/>
        <rFont val="Calibri"/>
        <family val="2"/>
      </rPr>
      <t xml:space="preserve">
so </t>
    </r>
    <r>
      <rPr>
        <b/>
        <sz val="11"/>
        <color theme="1"/>
        <rFont val="Calibri"/>
        <family val="2"/>
      </rPr>
      <t>we do not reject the null hypothesis.</t>
    </r>
  </si>
</sst>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64" formatCode="0.0%"/>
    <numFmt numFmtId="165" formatCode="0.000"/>
    <numFmt numFmtId="166" formatCode="0.0000"/>
    <numFmt numFmtId="167" formatCode="0.0"/>
  </numFmts>
  <fonts count="7" x14ac:knownFonts="1">
    <font>
      <sz val="11"/>
      <color theme="1"/>
      <name val="Calibri"/>
      <family val="2"/>
      <scheme val="minor"/>
    </font>
    <font>
      <b/>
      <sz val="11"/>
      <color theme="1"/>
      <name val="Calibri"/>
      <family val="2"/>
      <scheme val="minor"/>
    </font>
    <font>
      <sz val="11"/>
      <color theme="1"/>
      <name val="Calibri"/>
      <family val="2"/>
    </font>
    <font>
      <sz val="11"/>
      <color theme="1"/>
      <name val="Calibri"/>
      <family val="2"/>
      <scheme val="minor"/>
    </font>
    <font>
      <i/>
      <sz val="11"/>
      <color theme="1"/>
      <name val="Calibri"/>
      <family val="2"/>
      <scheme val="minor"/>
    </font>
    <font>
      <b/>
      <sz val="11"/>
      <color theme="1"/>
      <name val="Calibri"/>
      <family val="2"/>
    </font>
    <font>
      <sz val="11"/>
      <color rgb="FF000000"/>
      <name val="Calibri"/>
      <family val="2"/>
      <scheme val="minor"/>
    </font>
  </fonts>
  <fills count="6">
    <fill>
      <patternFill patternType="none"/>
    </fill>
    <fill>
      <patternFill patternType="gray125"/>
    </fill>
    <fill>
      <patternFill patternType="solid">
        <fgColor rgb="FFFFFF00"/>
        <bgColor indexed="64"/>
      </patternFill>
    </fill>
    <fill>
      <patternFill patternType="solid">
        <fgColor theme="4" tint="0.59999389629810485"/>
        <bgColor indexed="64"/>
      </patternFill>
    </fill>
    <fill>
      <patternFill patternType="solid">
        <fgColor rgb="FFFFC000"/>
        <bgColor indexed="64"/>
      </patternFill>
    </fill>
    <fill>
      <patternFill patternType="solid">
        <fgColor theme="8" tint="0.39997558519241921"/>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right/>
      <top/>
      <bottom style="medium">
        <color indexed="64"/>
      </bottom>
      <diagonal/>
    </border>
    <border>
      <left/>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style="medium">
        <color indexed="64"/>
      </right>
      <top/>
      <bottom style="medium">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s>
  <cellStyleXfs count="2">
    <xf numFmtId="0" fontId="0" fillId="0" borderId="0"/>
    <xf numFmtId="9" fontId="3" fillId="0" borderId="0" applyFont="0" applyFill="0" applyBorder="0" applyAlignment="0" applyProtection="0"/>
  </cellStyleXfs>
  <cellXfs count="124">
    <xf numFmtId="0" fontId="0" fillId="0" borderId="0" xfId="0"/>
    <xf numFmtId="0" fontId="1" fillId="2" borderId="0" xfId="0" applyFont="1" applyFill="1"/>
    <xf numFmtId="0" fontId="0" fillId="0" borderId="0" xfId="0" applyAlignment="1">
      <alignment wrapText="1"/>
    </xf>
    <xf numFmtId="0" fontId="0" fillId="0" borderId="0" xfId="0" applyAlignment="1">
      <alignment vertical="center" wrapText="1"/>
    </xf>
    <xf numFmtId="0" fontId="2" fillId="0" borderId="0" xfId="0" applyFont="1"/>
    <xf numFmtId="0" fontId="2" fillId="0" borderId="0" xfId="0" applyFont="1" applyFill="1" applyBorder="1"/>
    <xf numFmtId="0" fontId="0" fillId="0" borderId="0" xfId="0" applyAlignment="1">
      <alignment horizontal="left"/>
    </xf>
    <xf numFmtId="164" fontId="0" fillId="0" borderId="0" xfId="1" applyNumberFormat="1" applyFont="1"/>
    <xf numFmtId="0" fontId="0" fillId="0" borderId="0" xfId="0" applyAlignment="1">
      <alignment horizontal="center"/>
    </xf>
    <xf numFmtId="0" fontId="2" fillId="0" borderId="0" xfId="0" applyFont="1" applyFill="1" applyBorder="1" applyAlignment="1">
      <alignment horizontal="left" vertical="top" wrapText="1"/>
    </xf>
    <xf numFmtId="2" fontId="0" fillId="0" borderId="0" xfId="0" applyNumberFormat="1" applyAlignment="1">
      <alignment horizontal="center"/>
    </xf>
    <xf numFmtId="165" fontId="0" fillId="0" borderId="0" xfId="0" applyNumberFormat="1" applyAlignment="1">
      <alignment horizontal="center"/>
    </xf>
    <xf numFmtId="0" fontId="0" fillId="0" borderId="0" xfId="0" applyFill="1" applyBorder="1" applyAlignment="1"/>
    <xf numFmtId="0" fontId="0" fillId="0" borderId="2" xfId="0" applyFill="1" applyBorder="1" applyAlignment="1"/>
    <xf numFmtId="0" fontId="4" fillId="0" borderId="3" xfId="0" applyFont="1" applyFill="1" applyBorder="1" applyAlignment="1">
      <alignment horizontal="centerContinuous"/>
    </xf>
    <xf numFmtId="0" fontId="0" fillId="2" borderId="0" xfId="0" applyFill="1" applyBorder="1" applyAlignment="1"/>
    <xf numFmtId="2" fontId="0" fillId="0" borderId="0" xfId="0" applyNumberFormat="1" applyAlignment="1">
      <alignment horizontal="left"/>
    </xf>
    <xf numFmtId="0" fontId="2" fillId="0" borderId="0" xfId="0" applyFont="1" applyAlignment="1">
      <alignment wrapText="1"/>
    </xf>
    <xf numFmtId="0" fontId="1" fillId="0" borderId="0" xfId="0" applyFont="1"/>
    <xf numFmtId="0" fontId="1" fillId="0" borderId="0" xfId="0" applyFont="1" applyAlignment="1">
      <alignment horizontal="center"/>
    </xf>
    <xf numFmtId="0" fontId="4" fillId="0" borderId="3" xfId="0" applyFont="1" applyFill="1" applyBorder="1" applyAlignment="1">
      <alignment horizontal="center"/>
    </xf>
    <xf numFmtId="0" fontId="0" fillId="0" borderId="1" xfId="0"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1" fillId="0" borderId="12" xfId="0" applyFont="1" applyBorder="1" applyAlignment="1">
      <alignment horizontal="center"/>
    </xf>
    <xf numFmtId="0" fontId="1" fillId="0" borderId="13" xfId="0" applyFont="1" applyBorder="1" applyAlignment="1">
      <alignment horizontal="center"/>
    </xf>
    <xf numFmtId="0" fontId="1" fillId="0" borderId="14" xfId="0" applyFont="1" applyBorder="1" applyAlignment="1">
      <alignment horizontal="center"/>
    </xf>
    <xf numFmtId="0" fontId="0" fillId="0" borderId="9" xfId="0" applyBorder="1" applyAlignment="1">
      <alignment horizontal="center"/>
    </xf>
    <xf numFmtId="0" fontId="0" fillId="0" borderId="10" xfId="0" applyBorder="1" applyAlignment="1">
      <alignment horizontal="center"/>
    </xf>
    <xf numFmtId="0" fontId="0" fillId="0" borderId="11" xfId="0" applyBorder="1" applyAlignment="1">
      <alignment horizontal="center"/>
    </xf>
    <xf numFmtId="0" fontId="1" fillId="3" borderId="4" xfId="0" applyFont="1" applyFill="1" applyBorder="1" applyAlignment="1">
      <alignment horizontal="center"/>
    </xf>
    <xf numFmtId="0" fontId="1" fillId="3" borderId="5" xfId="0" applyFont="1" applyFill="1" applyBorder="1" applyAlignment="1">
      <alignment horizontal="center"/>
    </xf>
    <xf numFmtId="0" fontId="1" fillId="3" borderId="6" xfId="0" applyFont="1" applyFill="1" applyBorder="1" applyAlignment="1">
      <alignment horizontal="center"/>
    </xf>
    <xf numFmtId="0" fontId="0" fillId="0" borderId="0" xfId="0" applyAlignment="1">
      <alignment vertical="top" wrapText="1"/>
    </xf>
    <xf numFmtId="0" fontId="0" fillId="0" borderId="0" xfId="0" applyAlignment="1">
      <alignment horizontal="right"/>
    </xf>
    <xf numFmtId="0" fontId="0" fillId="2" borderId="2" xfId="0" applyFill="1" applyBorder="1" applyAlignment="1"/>
    <xf numFmtId="0" fontId="2" fillId="0" borderId="0" xfId="0" applyFont="1" applyAlignment="1">
      <alignment horizontal="center" vertical="center"/>
    </xf>
    <xf numFmtId="0" fontId="0" fillId="0" borderId="0" xfId="0" applyBorder="1"/>
    <xf numFmtId="0" fontId="0" fillId="0" borderId="0" xfId="0" applyAlignment="1">
      <alignment horizontal="center" vertical="center"/>
    </xf>
    <xf numFmtId="0" fontId="0" fillId="0" borderId="0" xfId="0" applyBorder="1" applyAlignment="1">
      <alignment horizontal="center"/>
    </xf>
    <xf numFmtId="0" fontId="0" fillId="0" borderId="0" xfId="0" applyFill="1" applyBorder="1" applyAlignment="1">
      <alignment horizontal="center"/>
    </xf>
    <xf numFmtId="0" fontId="0" fillId="0" borderId="1" xfId="0" applyBorder="1" applyAlignment="1">
      <alignment horizontal="center" vertical="center"/>
    </xf>
    <xf numFmtId="0" fontId="0" fillId="0" borderId="1" xfId="0" applyBorder="1"/>
    <xf numFmtId="0" fontId="4" fillId="0" borderId="1" xfId="0" applyFont="1" applyFill="1" applyBorder="1" applyAlignment="1">
      <alignment horizontal="centerContinuous"/>
    </xf>
    <xf numFmtId="0" fontId="0" fillId="0" borderId="1" xfId="0" applyFill="1" applyBorder="1" applyAlignment="1"/>
    <xf numFmtId="0" fontId="0" fillId="0" borderId="1" xfId="0" applyFill="1" applyBorder="1" applyAlignment="1">
      <alignment horizontal="center"/>
    </xf>
    <xf numFmtId="0" fontId="0" fillId="4" borderId="1" xfId="0" applyFill="1" applyBorder="1" applyAlignment="1">
      <alignment horizontal="center" vertical="center"/>
    </xf>
    <xf numFmtId="0" fontId="1" fillId="0" borderId="1" xfId="0" applyFont="1" applyBorder="1"/>
    <xf numFmtId="2" fontId="0" fillId="0" borderId="0" xfId="0" applyNumberFormat="1" applyFill="1" applyBorder="1" applyAlignment="1">
      <alignment horizontal="center"/>
    </xf>
    <xf numFmtId="0" fontId="4" fillId="0" borderId="18" xfId="0" applyFont="1" applyFill="1" applyBorder="1" applyAlignment="1">
      <alignment horizontal="centerContinuous"/>
    </xf>
    <xf numFmtId="0" fontId="4" fillId="0" borderId="19" xfId="0" applyFont="1" applyFill="1" applyBorder="1" applyAlignment="1">
      <alignment horizontal="centerContinuous"/>
    </xf>
    <xf numFmtId="0" fontId="0" fillId="0" borderId="20" xfId="0" applyFill="1" applyBorder="1" applyAlignment="1"/>
    <xf numFmtId="0" fontId="0" fillId="0" borderId="21" xfId="0" applyFill="1" applyBorder="1" applyAlignment="1"/>
    <xf numFmtId="2" fontId="0" fillId="0" borderId="21" xfId="0" applyNumberFormat="1" applyFill="1" applyBorder="1" applyAlignment="1">
      <alignment horizontal="center"/>
    </xf>
    <xf numFmtId="0" fontId="0" fillId="0" borderId="22" xfId="0" applyFill="1" applyBorder="1" applyAlignment="1"/>
    <xf numFmtId="2" fontId="0" fillId="0" borderId="23" xfId="0" applyNumberFormat="1" applyFill="1" applyBorder="1" applyAlignment="1">
      <alignment horizontal="center"/>
    </xf>
    <xf numFmtId="2" fontId="0" fillId="0" borderId="21" xfId="0" applyNumberFormat="1" applyFill="1" applyBorder="1" applyAlignment="1"/>
    <xf numFmtId="2" fontId="0" fillId="0" borderId="23" xfId="0" applyNumberFormat="1" applyFill="1" applyBorder="1" applyAlignment="1"/>
    <xf numFmtId="165" fontId="0" fillId="0" borderId="0" xfId="0" applyNumberFormat="1" applyAlignment="1">
      <alignment horizontal="left" vertical="center"/>
    </xf>
    <xf numFmtId="0" fontId="0" fillId="0" borderId="1" xfId="0" applyBorder="1" applyAlignment="1">
      <alignment horizontal="right"/>
    </xf>
    <xf numFmtId="166" fontId="0" fillId="0" borderId="1" xfId="0" applyNumberFormat="1" applyBorder="1" applyAlignment="1">
      <alignment horizontal="center" vertical="center"/>
    </xf>
    <xf numFmtId="165" fontId="0" fillId="0" borderId="1" xfId="0" applyNumberFormat="1" applyBorder="1" applyAlignment="1">
      <alignment horizontal="center" vertical="center"/>
    </xf>
    <xf numFmtId="165" fontId="0" fillId="0" borderId="1" xfId="0" applyNumberFormat="1" applyBorder="1" applyAlignment="1">
      <alignment horizontal="center"/>
    </xf>
    <xf numFmtId="0" fontId="2" fillId="0" borderId="0" xfId="0" applyFont="1" applyFill="1" applyBorder="1" applyAlignment="1">
      <alignment vertical="top" wrapText="1"/>
    </xf>
    <xf numFmtId="0" fontId="2" fillId="0" borderId="0" xfId="0" applyFont="1" applyFill="1" applyBorder="1" applyAlignment="1">
      <alignment wrapText="1"/>
    </xf>
    <xf numFmtId="0" fontId="5" fillId="0" borderId="0" xfId="0" applyFont="1" applyFill="1" applyBorder="1" applyAlignment="1">
      <alignment vertical="top" wrapText="1"/>
    </xf>
    <xf numFmtId="2" fontId="0" fillId="0" borderId="1" xfId="0" applyNumberFormat="1" applyBorder="1" applyAlignment="1">
      <alignment horizontal="center" vertical="center"/>
    </xf>
    <xf numFmtId="167" fontId="0" fillId="0" borderId="1" xfId="0" applyNumberFormat="1" applyBorder="1" applyAlignment="1">
      <alignment horizontal="center" vertical="center"/>
    </xf>
    <xf numFmtId="0" fontId="1" fillId="0" borderId="0" xfId="0" applyFont="1" applyFill="1"/>
    <xf numFmtId="0" fontId="2" fillId="0" borderId="0" xfId="0" applyFont="1" applyAlignment="1">
      <alignment horizontal="center"/>
    </xf>
    <xf numFmtId="2" fontId="1" fillId="0" borderId="0" xfId="0" applyNumberFormat="1" applyFont="1" applyAlignment="1">
      <alignment horizontal="center"/>
    </xf>
    <xf numFmtId="0" fontId="2" fillId="0" borderId="0" xfId="0" applyFont="1" applyAlignment="1">
      <alignment horizontal="left"/>
    </xf>
    <xf numFmtId="0" fontId="0" fillId="0" borderId="0" xfId="0" applyBorder="1" applyAlignment="1">
      <alignment horizontal="center" vertical="center"/>
    </xf>
    <xf numFmtId="0" fontId="2" fillId="0" borderId="0" xfId="0" applyFont="1" applyBorder="1" applyAlignment="1">
      <alignment horizontal="center" vertical="center"/>
    </xf>
    <xf numFmtId="0" fontId="0" fillId="0" borderId="0" xfId="0" applyBorder="1" applyAlignment="1">
      <alignment horizontal="right"/>
    </xf>
    <xf numFmtId="166" fontId="0" fillId="0" borderId="0" xfId="0" applyNumberFormat="1" applyBorder="1" applyAlignment="1">
      <alignment horizontal="center" vertical="center"/>
    </xf>
    <xf numFmtId="165" fontId="0" fillId="0" borderId="0" xfId="0" applyNumberFormat="1" applyBorder="1" applyAlignment="1">
      <alignment horizontal="center" vertical="center"/>
    </xf>
    <xf numFmtId="2" fontId="0" fillId="0" borderId="0" xfId="0" applyNumberFormat="1" applyBorder="1" applyAlignment="1">
      <alignment horizontal="center" vertical="center"/>
    </xf>
    <xf numFmtId="0" fontId="0" fillId="0" borderId="0" xfId="0" applyBorder="1" applyAlignment="1">
      <alignment vertical="center"/>
    </xf>
    <xf numFmtId="0" fontId="6" fillId="0" borderId="0" xfId="0" applyFont="1"/>
    <xf numFmtId="0" fontId="0" fillId="0" borderId="0" xfId="0" applyAlignment="1">
      <alignment horizontal="left" vertical="top" wrapText="1"/>
    </xf>
    <xf numFmtId="0" fontId="0" fillId="0" borderId="0" xfId="0" applyAlignment="1">
      <alignment horizontal="left" wrapText="1"/>
    </xf>
    <xf numFmtId="166" fontId="0" fillId="0" borderId="0" xfId="0" applyNumberFormat="1"/>
    <xf numFmtId="2" fontId="0" fillId="2" borderId="0" xfId="0" applyNumberFormat="1" applyFill="1" applyBorder="1" applyAlignment="1">
      <alignment horizontal="center"/>
    </xf>
    <xf numFmtId="2" fontId="0" fillId="0" borderId="1" xfId="0" applyNumberFormat="1" applyBorder="1" applyAlignment="1">
      <alignment horizontal="center"/>
    </xf>
    <xf numFmtId="0" fontId="0" fillId="0" borderId="15" xfId="0" applyBorder="1" applyAlignment="1">
      <alignment horizontal="center"/>
    </xf>
    <xf numFmtId="0" fontId="0" fillId="0" borderId="15" xfId="0" applyBorder="1"/>
    <xf numFmtId="0" fontId="0" fillId="2" borderId="20" xfId="0" applyFill="1" applyBorder="1" applyAlignment="1"/>
    <xf numFmtId="2" fontId="0" fillId="2" borderId="21" xfId="0" applyNumberFormat="1" applyFill="1" applyBorder="1" applyAlignment="1">
      <alignment horizontal="center"/>
    </xf>
    <xf numFmtId="0" fontId="4" fillId="0" borderId="0" xfId="0" applyFont="1" applyFill="1" applyBorder="1" applyAlignment="1">
      <alignment horizontal="center"/>
    </xf>
    <xf numFmtId="167" fontId="0" fillId="2" borderId="0" xfId="0" applyNumberFormat="1" applyFill="1" applyBorder="1" applyAlignment="1"/>
    <xf numFmtId="167" fontId="0" fillId="0" borderId="0" xfId="0" applyNumberFormat="1" applyFill="1" applyBorder="1" applyAlignment="1"/>
    <xf numFmtId="167" fontId="0" fillId="2" borderId="2" xfId="0" applyNumberFormat="1" applyFill="1" applyBorder="1" applyAlignment="1"/>
    <xf numFmtId="167" fontId="0" fillId="0" borderId="0" xfId="0" applyNumberFormat="1"/>
    <xf numFmtId="0" fontId="1" fillId="5" borderId="0" xfId="0" applyFont="1" applyFill="1"/>
    <xf numFmtId="0" fontId="5" fillId="0" borderId="0" xfId="0" applyFont="1"/>
    <xf numFmtId="0" fontId="5" fillId="0" borderId="0" xfId="0" applyFont="1" applyAlignment="1">
      <alignment horizontal="left" vertical="center"/>
    </xf>
    <xf numFmtId="2" fontId="0" fillId="2" borderId="2" xfId="0" applyNumberFormat="1" applyFill="1" applyBorder="1" applyAlignment="1">
      <alignment horizontal="center"/>
    </xf>
    <xf numFmtId="167" fontId="0" fillId="2" borderId="0" xfId="0" applyNumberFormat="1" applyFill="1" applyBorder="1" applyAlignment="1">
      <alignment horizontal="center"/>
    </xf>
    <xf numFmtId="167" fontId="0" fillId="0" borderId="0" xfId="0" applyNumberFormat="1" applyFill="1" applyBorder="1" applyAlignment="1">
      <alignment horizontal="center"/>
    </xf>
    <xf numFmtId="167" fontId="0" fillId="2" borderId="2" xfId="0" applyNumberFormat="1" applyFill="1" applyBorder="1" applyAlignment="1">
      <alignment horizontal="center"/>
    </xf>
    <xf numFmtId="0" fontId="0" fillId="0" borderId="0" xfId="0" applyAlignment="1">
      <alignment horizontal="center" vertical="center" wrapText="1"/>
    </xf>
    <xf numFmtId="0" fontId="0" fillId="0" borderId="0" xfId="0" applyAlignment="1">
      <alignment horizontal="left" vertical="top"/>
    </xf>
    <xf numFmtId="0" fontId="1" fillId="0" borderId="0" xfId="0" applyFont="1" applyAlignment="1">
      <alignment horizontal="left" vertical="top" wrapText="1"/>
    </xf>
    <xf numFmtId="0" fontId="0" fillId="0" borderId="0" xfId="0" applyAlignment="1">
      <alignment horizontal="right" wrapText="1"/>
    </xf>
    <xf numFmtId="0" fontId="1" fillId="3" borderId="0" xfId="0" applyFont="1" applyFill="1" applyAlignment="1">
      <alignment horizontal="left" vertical="top"/>
    </xf>
    <xf numFmtId="0" fontId="1" fillId="0" borderId="0" xfId="0" applyFont="1" applyAlignment="1">
      <alignment horizontal="left" vertical="top"/>
    </xf>
    <xf numFmtId="0" fontId="1" fillId="4" borderId="15" xfId="0" applyFont="1" applyFill="1" applyBorder="1" applyAlignment="1">
      <alignment horizontal="center" vertical="center"/>
    </xf>
    <xf numFmtId="0" fontId="1" fillId="4" borderId="15" xfId="0" applyFont="1" applyFill="1" applyBorder="1" applyAlignment="1">
      <alignment horizontal="center"/>
    </xf>
    <xf numFmtId="0" fontId="1" fillId="4" borderId="1" xfId="0" applyFont="1" applyFill="1" applyBorder="1" applyAlignment="1">
      <alignment horizontal="center"/>
    </xf>
    <xf numFmtId="0" fontId="0" fillId="0" borderId="0" xfId="0" applyAlignment="1">
      <alignment vertical="top"/>
    </xf>
    <xf numFmtId="0" fontId="0" fillId="0" borderId="0" xfId="0" applyAlignment="1">
      <alignment horizontal="left" vertical="center" wrapText="1"/>
    </xf>
    <xf numFmtId="0" fontId="0" fillId="0" borderId="1" xfId="0" applyFont="1" applyBorder="1" applyAlignment="1">
      <alignment horizontal="center" vertical="center"/>
    </xf>
    <xf numFmtId="0" fontId="0" fillId="0" borderId="1" xfId="0" applyFont="1" applyBorder="1" applyAlignment="1">
      <alignment horizontal="center"/>
    </xf>
    <xf numFmtId="0" fontId="5" fillId="0" borderId="0" xfId="0" applyFont="1" applyFill="1" applyBorder="1" applyAlignment="1">
      <alignment horizontal="left" vertical="top" wrapText="1"/>
    </xf>
    <xf numFmtId="0" fontId="5" fillId="2" borderId="0" xfId="0" applyFont="1" applyFill="1" applyBorder="1" applyAlignment="1">
      <alignment horizontal="left" vertical="top" wrapText="1"/>
    </xf>
    <xf numFmtId="0" fontId="5" fillId="2" borderId="0" xfId="0" applyFont="1" applyFill="1" applyBorder="1" applyAlignment="1">
      <alignment wrapText="1"/>
    </xf>
    <xf numFmtId="0" fontId="2" fillId="0" borderId="0" xfId="0" applyFont="1" applyFill="1" applyBorder="1" applyAlignment="1">
      <alignment horizontal="left" vertical="top" wrapText="1"/>
    </xf>
    <xf numFmtId="0" fontId="1" fillId="0" borderId="0" xfId="0" applyFont="1" applyBorder="1" applyAlignment="1">
      <alignment horizontal="center"/>
    </xf>
    <xf numFmtId="0" fontId="1" fillId="0" borderId="17" xfId="0" applyFont="1" applyBorder="1" applyAlignment="1">
      <alignment horizontal="center"/>
    </xf>
    <xf numFmtId="0" fontId="1" fillId="4" borderId="1" xfId="0" applyFont="1" applyFill="1" applyBorder="1" applyAlignment="1">
      <alignment horizontal="center"/>
    </xf>
    <xf numFmtId="0" fontId="1" fillId="0" borderId="1" xfId="0" applyFont="1" applyBorder="1" applyAlignment="1">
      <alignment horizontal="center"/>
    </xf>
    <xf numFmtId="0" fontId="1" fillId="0" borderId="15" xfId="0" applyFont="1" applyBorder="1" applyAlignment="1">
      <alignment horizontal="center"/>
    </xf>
    <xf numFmtId="0" fontId="1" fillId="0" borderId="16" xfId="0" applyFont="1" applyBorder="1" applyAlignment="1">
      <alignment horizontal="center"/>
    </xf>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IN"/>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barChart>
        <c:barDir val="col"/>
        <c:grouping val="stacked"/>
        <c:varyColors val="0"/>
        <c:ser>
          <c:idx val="0"/>
          <c:order val="0"/>
          <c:spPr>
            <a:noFill/>
          </c:spPr>
          <c:invertIfNegative val="0"/>
          <c:cat>
            <c:strRef>
              <c:f>Solution7!$F$34:$I$34</c:f>
              <c:strCache>
                <c:ptCount val="4"/>
                <c:pt idx="0">
                  <c:v>Children-Dataset 1</c:v>
                </c:pt>
                <c:pt idx="1">
                  <c:v>Children-Dataset 2</c:v>
                </c:pt>
                <c:pt idx="2">
                  <c:v>Adult - dataset1</c:v>
                </c:pt>
                <c:pt idx="3">
                  <c:v>Adult - dataset2</c:v>
                </c:pt>
              </c:strCache>
            </c:strRef>
          </c:cat>
          <c:val>
            <c:numRef>
              <c:f>Solution7!$F$35:$I$35</c:f>
              <c:numCache>
                <c:formatCode>General</c:formatCode>
                <c:ptCount val="4"/>
                <c:pt idx="0">
                  <c:v>40.299999999999997</c:v>
                </c:pt>
                <c:pt idx="1">
                  <c:v>33.6</c:v>
                </c:pt>
                <c:pt idx="2">
                  <c:v>1</c:v>
                </c:pt>
                <c:pt idx="3">
                  <c:v>2.4</c:v>
                </c:pt>
              </c:numCache>
            </c:numRef>
          </c:val>
        </c:ser>
        <c:ser>
          <c:idx val="1"/>
          <c:order val="1"/>
          <c:spPr>
            <a:noFill/>
          </c:spPr>
          <c:invertIfNegative val="0"/>
          <c:errBars>
            <c:errBarType val="minus"/>
            <c:errValType val="percentage"/>
            <c:noEndCap val="0"/>
            <c:val val="100"/>
          </c:errBars>
          <c:cat>
            <c:strRef>
              <c:f>Solution7!$F$34:$I$34</c:f>
              <c:strCache>
                <c:ptCount val="4"/>
                <c:pt idx="0">
                  <c:v>Children-Dataset 1</c:v>
                </c:pt>
                <c:pt idx="1">
                  <c:v>Children-Dataset 2</c:v>
                </c:pt>
                <c:pt idx="2">
                  <c:v>Adult - dataset1</c:v>
                </c:pt>
                <c:pt idx="3">
                  <c:v>Adult - dataset2</c:v>
                </c:pt>
              </c:strCache>
            </c:strRef>
          </c:cat>
          <c:val>
            <c:numRef>
              <c:f>Solution7!$F$36:$I$36</c:f>
              <c:numCache>
                <c:formatCode>General</c:formatCode>
                <c:ptCount val="4"/>
                <c:pt idx="0">
                  <c:v>3.1749999999999972</c:v>
                </c:pt>
                <c:pt idx="1">
                  <c:v>10.399999999999999</c:v>
                </c:pt>
                <c:pt idx="2">
                  <c:v>2.85</c:v>
                </c:pt>
                <c:pt idx="3">
                  <c:v>1.85</c:v>
                </c:pt>
              </c:numCache>
            </c:numRef>
          </c:val>
        </c:ser>
        <c:ser>
          <c:idx val="2"/>
          <c:order val="2"/>
          <c:invertIfNegative val="0"/>
          <c:cat>
            <c:strRef>
              <c:f>Solution7!$F$34:$I$34</c:f>
              <c:strCache>
                <c:ptCount val="4"/>
                <c:pt idx="0">
                  <c:v>Children-Dataset 1</c:v>
                </c:pt>
                <c:pt idx="1">
                  <c:v>Children-Dataset 2</c:v>
                </c:pt>
                <c:pt idx="2">
                  <c:v>Adult - dataset1</c:v>
                </c:pt>
                <c:pt idx="3">
                  <c:v>Adult - dataset2</c:v>
                </c:pt>
              </c:strCache>
            </c:strRef>
          </c:cat>
          <c:val>
            <c:numRef>
              <c:f>Solution7!$F$37:$I$37</c:f>
              <c:numCache>
                <c:formatCode>General</c:formatCode>
                <c:ptCount val="4"/>
                <c:pt idx="0">
                  <c:v>1.4750000000000085</c:v>
                </c:pt>
                <c:pt idx="1">
                  <c:v>3.3999999999999986</c:v>
                </c:pt>
                <c:pt idx="2">
                  <c:v>4.25</c:v>
                </c:pt>
                <c:pt idx="3">
                  <c:v>3.9000000000000004</c:v>
                </c:pt>
              </c:numCache>
            </c:numRef>
          </c:val>
        </c:ser>
        <c:ser>
          <c:idx val="3"/>
          <c:order val="3"/>
          <c:invertIfNegative val="0"/>
          <c:errBars>
            <c:errBarType val="plus"/>
            <c:errValType val="cust"/>
            <c:noEndCap val="0"/>
            <c:plus>
              <c:numRef>
                <c:f>Solution7!$F$39:$I$39</c:f>
                <c:numCache>
                  <c:formatCode>General</c:formatCode>
                  <c:ptCount val="4"/>
                  <c:pt idx="0">
                    <c:v>5.8000000000000043</c:v>
                  </c:pt>
                  <c:pt idx="1">
                    <c:v>9.8999999999999986</c:v>
                  </c:pt>
                  <c:pt idx="2">
                    <c:v>11.899999999999999</c:v>
                  </c:pt>
                  <c:pt idx="3">
                    <c:v>4.8749999999999982</c:v>
                  </c:pt>
                </c:numCache>
              </c:numRef>
            </c:plus>
            <c:minus>
              <c:numLit>
                <c:formatCode>General</c:formatCode>
                <c:ptCount val="1"/>
                <c:pt idx="0">
                  <c:v>1</c:v>
                </c:pt>
              </c:numLit>
            </c:minus>
          </c:errBars>
          <c:cat>
            <c:strRef>
              <c:f>Solution7!$F$34:$I$34</c:f>
              <c:strCache>
                <c:ptCount val="4"/>
                <c:pt idx="0">
                  <c:v>Children-Dataset 1</c:v>
                </c:pt>
                <c:pt idx="1">
                  <c:v>Children-Dataset 2</c:v>
                </c:pt>
                <c:pt idx="2">
                  <c:v>Adult - dataset1</c:v>
                </c:pt>
                <c:pt idx="3">
                  <c:v>Adult - dataset2</c:v>
                </c:pt>
              </c:strCache>
            </c:strRef>
          </c:cat>
          <c:val>
            <c:numRef>
              <c:f>Solution7!$F$38:$I$38</c:f>
              <c:numCache>
                <c:formatCode>General</c:formatCode>
                <c:ptCount val="4"/>
                <c:pt idx="0">
                  <c:v>4.2499999999999929</c:v>
                </c:pt>
                <c:pt idx="1">
                  <c:v>3</c:v>
                </c:pt>
                <c:pt idx="2">
                  <c:v>10.200000000000001</c:v>
                </c:pt>
                <c:pt idx="3">
                  <c:v>5.375</c:v>
                </c:pt>
              </c:numCache>
            </c:numRef>
          </c:val>
        </c:ser>
        <c:dLbls>
          <c:showLegendKey val="0"/>
          <c:showVal val="0"/>
          <c:showCatName val="0"/>
          <c:showSerName val="0"/>
          <c:showPercent val="0"/>
          <c:showBubbleSize val="0"/>
        </c:dLbls>
        <c:gapWidth val="150"/>
        <c:overlap val="100"/>
        <c:axId val="286262016"/>
        <c:axId val="286263552"/>
      </c:barChart>
      <c:catAx>
        <c:axId val="286262016"/>
        <c:scaling>
          <c:orientation val="minMax"/>
        </c:scaling>
        <c:delete val="0"/>
        <c:axPos val="b"/>
        <c:majorTickMark val="out"/>
        <c:minorTickMark val="none"/>
        <c:tickLblPos val="nextTo"/>
        <c:crossAx val="286263552"/>
        <c:crosses val="autoZero"/>
        <c:auto val="1"/>
        <c:lblAlgn val="ctr"/>
        <c:lblOffset val="100"/>
        <c:noMultiLvlLbl val="0"/>
      </c:catAx>
      <c:valAx>
        <c:axId val="286263552"/>
        <c:scaling>
          <c:orientation val="minMax"/>
        </c:scaling>
        <c:delete val="0"/>
        <c:axPos val="l"/>
        <c:majorGridlines/>
        <c:numFmt formatCode="General" sourceLinked="1"/>
        <c:majorTickMark val="out"/>
        <c:minorTickMark val="none"/>
        <c:tickLblPos val="nextTo"/>
        <c:crossAx val="286262016"/>
        <c:crosses val="autoZero"/>
        <c:crossBetween val="between"/>
      </c:valAx>
    </c:plotArea>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4.gif"/></Relationships>
</file>

<file path=xl/drawings/_rels/drawing11.xml.rels><?xml version="1.0" encoding="UTF-8" standalone="yes"?>
<Relationships xmlns="http://schemas.openxmlformats.org/package/2006/relationships"><Relationship Id="rId1" Type="http://schemas.openxmlformats.org/officeDocument/2006/relationships/image" Target="../media/image15.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8.png"/><Relationship Id="rId2" Type="http://schemas.openxmlformats.org/officeDocument/2006/relationships/image" Target="../media/image17.png"/><Relationship Id="rId1" Type="http://schemas.openxmlformats.org/officeDocument/2006/relationships/image" Target="../media/image16.png"/><Relationship Id="rId4" Type="http://schemas.openxmlformats.org/officeDocument/2006/relationships/image" Target="../media/image19.gif"/></Relationships>
</file>

<file path=xl/drawings/_rels/drawing13.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1.png"/><Relationship Id="rId2" Type="http://schemas.openxmlformats.org/officeDocument/2006/relationships/image" Target="../media/image18.png"/><Relationship Id="rId1" Type="http://schemas.openxmlformats.org/officeDocument/2006/relationships/chart" Target="../charts/chart1.xml"/><Relationship Id="rId4" Type="http://schemas.openxmlformats.org/officeDocument/2006/relationships/image" Target="../media/image22.gif"/></Relationships>
</file>

<file path=xl/drawings/_rels/drawing15.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2.xml.rels><?xml version="1.0" encoding="UTF-8" standalone="yes"?>
<Relationships xmlns="http://schemas.openxmlformats.org/package/2006/relationships"><Relationship Id="rId1" Type="http://schemas.openxmlformats.org/officeDocument/2006/relationships/image" Target="../media/image2.gif"/></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3" Type="http://schemas.openxmlformats.org/officeDocument/2006/relationships/image" Target="../media/image6.gif"/><Relationship Id="rId2" Type="http://schemas.openxmlformats.org/officeDocument/2006/relationships/image" Target="../media/image5.gif"/><Relationship Id="rId1" Type="http://schemas.openxmlformats.org/officeDocument/2006/relationships/image" Target="../media/image4.gif"/></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gif"/></Relationships>
</file>

<file path=xl/drawings/_rels/drawing7.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8.xml.rels><?xml version="1.0" encoding="UTF-8" standalone="yes"?>
<Relationships xmlns="http://schemas.openxmlformats.org/package/2006/relationships"><Relationship Id="rId2" Type="http://schemas.openxmlformats.org/officeDocument/2006/relationships/image" Target="../media/image12.gif"/><Relationship Id="rId1" Type="http://schemas.openxmlformats.org/officeDocument/2006/relationships/image" Target="../media/image11.png"/></Relationships>
</file>

<file path=xl/drawings/_rels/drawing9.xml.rels><?xml version="1.0" encoding="UTF-8" standalone="yes"?>
<Relationships xmlns="http://schemas.openxmlformats.org/package/2006/relationships"><Relationship Id="rId1" Type="http://schemas.openxmlformats.org/officeDocument/2006/relationships/image" Target="../media/image13.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16</xdr:col>
      <xdr:colOff>351343</xdr:colOff>
      <xdr:row>14</xdr:row>
      <xdr:rowOff>167845</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365760"/>
          <a:ext cx="9495343" cy="236240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xdr:col>
      <xdr:colOff>143932</xdr:colOff>
      <xdr:row>31</xdr:row>
      <xdr:rowOff>94779</xdr:rowOff>
    </xdr:from>
    <xdr:to>
      <xdr:col>8</xdr:col>
      <xdr:colOff>601134</xdr:colOff>
      <xdr:row>43</xdr:row>
      <xdr:rowOff>7162</xdr:rowOff>
    </xdr:to>
    <xdr:pic>
      <xdr:nvPicPr>
        <xdr:cNvPr id="5" name="Picture 4" descr="https://www.imathas.com/stattools/norm.php?shadep=1&amp;dist=z&amp;df=52&amp;testtype=two&amp;CV=2.56&amp;teststat=3.33&amp;imgwidth=800&amp;imgheight=400"/>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865532" y="6495579"/>
          <a:ext cx="4233335" cy="21475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144780</xdr:colOff>
      <xdr:row>0</xdr:row>
      <xdr:rowOff>175260</xdr:rowOff>
    </xdr:from>
    <xdr:to>
      <xdr:col>11</xdr:col>
      <xdr:colOff>576304</xdr:colOff>
      <xdr:row>14</xdr:row>
      <xdr:rowOff>38100</xdr:rowOff>
    </xdr:to>
    <xdr:pic>
      <xdr:nvPicPr>
        <xdr:cNvPr id="2" name="Picture 1"/>
        <xdr:cNvPicPr>
          <a:picLocks noChangeAspect="1"/>
        </xdr:cNvPicPr>
      </xdr:nvPicPr>
      <xdr:blipFill>
        <a:blip xmlns:r="http://schemas.openxmlformats.org/officeDocument/2006/relationships" r:embed="rId1"/>
        <a:stretch>
          <a:fillRect/>
        </a:stretch>
      </xdr:blipFill>
      <xdr:spPr>
        <a:xfrm>
          <a:off x="144780" y="175260"/>
          <a:ext cx="7137124" cy="242316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109334</xdr:colOff>
      <xdr:row>41</xdr:row>
      <xdr:rowOff>21131</xdr:rowOff>
    </xdr:from>
    <xdr:to>
      <xdr:col>1</xdr:col>
      <xdr:colOff>1676093</xdr:colOff>
      <xdr:row>44</xdr:row>
      <xdr:rowOff>145994</xdr:rowOff>
    </xdr:to>
    <xdr:pic>
      <xdr:nvPicPr>
        <xdr:cNvPr id="5" name="Picture 4"/>
        <xdr:cNvPicPr>
          <a:picLocks noChangeAspect="1"/>
        </xdr:cNvPicPr>
      </xdr:nvPicPr>
      <xdr:blipFill>
        <a:blip xmlns:r="http://schemas.openxmlformats.org/officeDocument/2006/relationships" r:embed="rId1"/>
        <a:stretch>
          <a:fillRect/>
        </a:stretch>
      </xdr:blipFill>
      <xdr:spPr>
        <a:xfrm>
          <a:off x="718934" y="13199249"/>
          <a:ext cx="1566759" cy="662746"/>
        </a:xfrm>
        <a:prstGeom prst="rect">
          <a:avLst/>
        </a:prstGeom>
      </xdr:spPr>
    </xdr:pic>
    <xdr:clientData/>
  </xdr:twoCellAnchor>
  <xdr:twoCellAnchor>
    <xdr:from>
      <xdr:col>2</xdr:col>
      <xdr:colOff>66916</xdr:colOff>
      <xdr:row>23</xdr:row>
      <xdr:rowOff>140329</xdr:rowOff>
    </xdr:from>
    <xdr:to>
      <xdr:col>6</xdr:col>
      <xdr:colOff>687198</xdr:colOff>
      <xdr:row>37</xdr:row>
      <xdr:rowOff>130468</xdr:rowOff>
    </xdr:to>
    <xdr:grpSp>
      <xdr:nvGrpSpPr>
        <xdr:cNvPr id="11" name="Group 10"/>
        <xdr:cNvGrpSpPr/>
      </xdr:nvGrpSpPr>
      <xdr:grpSpPr>
        <a:xfrm>
          <a:off x="5561783" y="4983262"/>
          <a:ext cx="3795282" cy="3021206"/>
          <a:chOff x="329292" y="13870038"/>
          <a:chExt cx="6866760" cy="6553217"/>
        </a:xfrm>
      </xdr:grpSpPr>
      <xdr:pic>
        <xdr:nvPicPr>
          <xdr:cNvPr id="4" name="Picture 3"/>
          <xdr:cNvPicPr>
            <a:picLocks noChangeAspect="1"/>
          </xdr:cNvPicPr>
        </xdr:nvPicPr>
        <xdr:blipFill>
          <a:blip xmlns:r="http://schemas.openxmlformats.org/officeDocument/2006/relationships" r:embed="rId2"/>
          <a:stretch>
            <a:fillRect/>
          </a:stretch>
        </xdr:blipFill>
        <xdr:spPr>
          <a:xfrm>
            <a:off x="329292" y="13870038"/>
            <a:ext cx="6866760" cy="6553217"/>
          </a:xfrm>
          <a:prstGeom prst="rect">
            <a:avLst/>
          </a:prstGeom>
        </xdr:spPr>
      </xdr:pic>
      <xdr:grpSp>
        <xdr:nvGrpSpPr>
          <xdr:cNvPr id="10" name="Group 9"/>
          <xdr:cNvGrpSpPr/>
        </xdr:nvGrpSpPr>
        <xdr:grpSpPr>
          <a:xfrm>
            <a:off x="892629" y="14524828"/>
            <a:ext cx="3984512" cy="2967509"/>
            <a:chOff x="5214258" y="8156685"/>
            <a:chExt cx="3984512" cy="2967509"/>
          </a:xfrm>
        </xdr:grpSpPr>
        <xdr:sp macro="" textlink="">
          <xdr:nvSpPr>
            <xdr:cNvPr id="6" name="Rectangle 5"/>
            <xdr:cNvSpPr/>
          </xdr:nvSpPr>
          <xdr:spPr>
            <a:xfrm>
              <a:off x="5214258" y="10972799"/>
              <a:ext cx="359228" cy="130629"/>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7" name="Rectangle 6"/>
            <xdr:cNvSpPr/>
          </xdr:nvSpPr>
          <xdr:spPr>
            <a:xfrm>
              <a:off x="8744529" y="8156685"/>
              <a:ext cx="424543" cy="163286"/>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sp macro="" textlink="">
          <xdr:nvSpPr>
            <xdr:cNvPr id="8" name="Rectangle 7"/>
            <xdr:cNvSpPr/>
          </xdr:nvSpPr>
          <xdr:spPr>
            <a:xfrm>
              <a:off x="8774227" y="10960907"/>
              <a:ext cx="424543" cy="163287"/>
            </a:xfrm>
            <a:prstGeom prst="rect">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grpSp>
    </xdr:grpSp>
    <xdr:clientData/>
  </xdr:twoCellAnchor>
  <xdr:twoCellAnchor editAs="oneCell">
    <xdr:from>
      <xdr:col>0</xdr:col>
      <xdr:colOff>564777</xdr:colOff>
      <xdr:row>27</xdr:row>
      <xdr:rowOff>62753</xdr:rowOff>
    </xdr:from>
    <xdr:to>
      <xdr:col>1</xdr:col>
      <xdr:colOff>3018416</xdr:colOff>
      <xdr:row>32</xdr:row>
      <xdr:rowOff>126402</xdr:rowOff>
    </xdr:to>
    <xdr:pic>
      <xdr:nvPicPr>
        <xdr:cNvPr id="12" name="Picture 11">
          <a:extLst>
            <a:ext uri="{FF2B5EF4-FFF2-40B4-BE49-F238E27FC236}">
              <a16:creationId xmlns:a16="http://schemas.microsoft.com/office/drawing/2014/main" xmlns="" id="{6317DDB7-06CC-4F9D-BC55-3BDBD748BA11}"/>
            </a:ext>
          </a:extLst>
        </xdr:cNvPr>
        <xdr:cNvPicPr>
          <a:picLocks noChangeAspect="1"/>
        </xdr:cNvPicPr>
      </xdr:nvPicPr>
      <xdr:blipFill>
        <a:blip xmlns:r="http://schemas.openxmlformats.org/officeDocument/2006/relationships" r:embed="rId3"/>
        <a:stretch>
          <a:fillRect/>
        </a:stretch>
      </xdr:blipFill>
      <xdr:spPr>
        <a:xfrm>
          <a:off x="564777" y="10730753"/>
          <a:ext cx="3063239" cy="960120"/>
        </a:xfrm>
        <a:prstGeom prst="rect">
          <a:avLst/>
        </a:prstGeom>
      </xdr:spPr>
    </xdr:pic>
    <xdr:clientData/>
  </xdr:twoCellAnchor>
  <xdr:twoCellAnchor editAs="oneCell">
    <xdr:from>
      <xdr:col>2</xdr:col>
      <xdr:colOff>205193</xdr:colOff>
      <xdr:row>40</xdr:row>
      <xdr:rowOff>27394</xdr:rowOff>
    </xdr:from>
    <xdr:to>
      <xdr:col>7</xdr:col>
      <xdr:colOff>347133</xdr:colOff>
      <xdr:row>51</xdr:row>
      <xdr:rowOff>229911</xdr:rowOff>
    </xdr:to>
    <xdr:pic>
      <xdr:nvPicPr>
        <xdr:cNvPr id="14" name="Picture 13" descr="https://www.imathas.com/stattools/norm.php?shadep=1&amp;dist=t&amp;df=20&amp;testtype=two&amp;CV=2.1&amp;teststat=1.25&amp;imgwidth=800&amp;imgheight=400"/>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700060" y="8460194"/>
          <a:ext cx="4443006" cy="22514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121919</xdr:colOff>
      <xdr:row>0</xdr:row>
      <xdr:rowOff>175260</xdr:rowOff>
    </xdr:from>
    <xdr:to>
      <xdr:col>11</xdr:col>
      <xdr:colOff>310086</xdr:colOff>
      <xdr:row>13</xdr:row>
      <xdr:rowOff>160020</xdr:rowOff>
    </xdr:to>
    <xdr:pic>
      <xdr:nvPicPr>
        <xdr:cNvPr id="2" name="Picture 1"/>
        <xdr:cNvPicPr>
          <a:picLocks noChangeAspect="1"/>
        </xdr:cNvPicPr>
      </xdr:nvPicPr>
      <xdr:blipFill>
        <a:blip xmlns:r="http://schemas.openxmlformats.org/officeDocument/2006/relationships" r:embed="rId1"/>
        <a:stretch>
          <a:fillRect/>
        </a:stretch>
      </xdr:blipFill>
      <xdr:spPr>
        <a:xfrm>
          <a:off x="121919" y="175260"/>
          <a:ext cx="6893767" cy="23622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9</xdr:col>
      <xdr:colOff>889462</xdr:colOff>
      <xdr:row>20</xdr:row>
      <xdr:rowOff>142661</xdr:rowOff>
    </xdr:from>
    <xdr:to>
      <xdr:col>21</xdr:col>
      <xdr:colOff>85490</xdr:colOff>
      <xdr:row>49</xdr:row>
      <xdr:rowOff>185101</xdr:rowOff>
    </xdr:to>
    <xdr:grpSp>
      <xdr:nvGrpSpPr>
        <xdr:cNvPr id="31" name="Group 30"/>
        <xdr:cNvGrpSpPr/>
      </xdr:nvGrpSpPr>
      <xdr:grpSpPr>
        <a:xfrm>
          <a:off x="14385329" y="4240528"/>
          <a:ext cx="9855561" cy="5613506"/>
          <a:chOff x="8120742" y="3184328"/>
          <a:chExt cx="10376647" cy="5198953"/>
        </a:xfrm>
      </xdr:grpSpPr>
      <xdr:graphicFrame macro="">
        <xdr:nvGraphicFramePr>
          <xdr:cNvPr id="7" name="Chart 6"/>
          <xdr:cNvGraphicFramePr/>
        </xdr:nvGraphicFramePr>
        <xdr:xfrm>
          <a:off x="8120742" y="3184328"/>
          <a:ext cx="10376647" cy="5198953"/>
        </xdr:xfrm>
        <a:graphic>
          <a:graphicData uri="http://schemas.openxmlformats.org/drawingml/2006/chart">
            <c:chart xmlns:c="http://schemas.openxmlformats.org/drawingml/2006/chart" xmlns:r="http://schemas.openxmlformats.org/officeDocument/2006/relationships" r:id="rId1"/>
          </a:graphicData>
        </a:graphic>
      </xdr:graphicFrame>
      <xdr:sp macro="" textlink="">
        <xdr:nvSpPr>
          <xdr:cNvPr id="8" name="TextBox 7"/>
          <xdr:cNvSpPr txBox="1"/>
        </xdr:nvSpPr>
        <xdr:spPr>
          <a:xfrm>
            <a:off x="9277190" y="4182676"/>
            <a:ext cx="539163" cy="247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max</a:t>
            </a:r>
          </a:p>
        </xdr:txBody>
      </xdr:sp>
      <xdr:sp macro="" textlink="">
        <xdr:nvSpPr>
          <xdr:cNvPr id="9" name="TextBox 8"/>
          <xdr:cNvSpPr txBox="1"/>
        </xdr:nvSpPr>
        <xdr:spPr>
          <a:xfrm>
            <a:off x="8882743" y="4552790"/>
            <a:ext cx="539163" cy="247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Q3</a:t>
            </a:r>
          </a:p>
          <a:p>
            <a:endParaRPr lang="en-IN" sz="1100"/>
          </a:p>
        </xdr:txBody>
      </xdr:sp>
      <xdr:sp macro="" textlink="">
        <xdr:nvSpPr>
          <xdr:cNvPr id="10" name="TextBox 9"/>
          <xdr:cNvSpPr txBox="1"/>
        </xdr:nvSpPr>
        <xdr:spPr>
          <a:xfrm>
            <a:off x="8873778" y="4896011"/>
            <a:ext cx="539163" cy="2478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Q1</a:t>
            </a:r>
          </a:p>
          <a:p>
            <a:endParaRPr lang="en-IN" sz="1100"/>
          </a:p>
        </xdr:txBody>
      </xdr:sp>
      <xdr:sp macro="" textlink="">
        <xdr:nvSpPr>
          <xdr:cNvPr id="11" name="TextBox 10"/>
          <xdr:cNvSpPr txBox="1"/>
        </xdr:nvSpPr>
        <xdr:spPr>
          <a:xfrm>
            <a:off x="10112184" y="4809565"/>
            <a:ext cx="811947" cy="2535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100"/>
              <a:t>Median</a:t>
            </a:r>
          </a:p>
          <a:p>
            <a:pPr algn="l"/>
            <a:endParaRPr lang="en-IN" sz="1100"/>
          </a:p>
        </xdr:txBody>
      </xdr:sp>
      <xdr:sp macro="" textlink="">
        <xdr:nvSpPr>
          <xdr:cNvPr id="12" name="TextBox 11"/>
          <xdr:cNvSpPr txBox="1"/>
        </xdr:nvSpPr>
        <xdr:spPr>
          <a:xfrm>
            <a:off x="9717740" y="5081065"/>
            <a:ext cx="543006" cy="247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min</a:t>
            </a:r>
          </a:p>
        </xdr:txBody>
      </xdr:sp>
      <xdr:sp macro="" textlink="">
        <xdr:nvSpPr>
          <xdr:cNvPr id="13" name="TextBox 12"/>
          <xdr:cNvSpPr txBox="1"/>
        </xdr:nvSpPr>
        <xdr:spPr>
          <a:xfrm>
            <a:off x="11650915" y="3875314"/>
            <a:ext cx="537883" cy="25357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max</a:t>
            </a:r>
          </a:p>
        </xdr:txBody>
      </xdr:sp>
      <xdr:sp macro="" textlink="">
        <xdr:nvSpPr>
          <xdr:cNvPr id="14" name="TextBox 13"/>
          <xdr:cNvSpPr txBox="1"/>
        </xdr:nvSpPr>
        <xdr:spPr>
          <a:xfrm>
            <a:off x="11355080" y="4481072"/>
            <a:ext cx="537883" cy="247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Q3</a:t>
            </a:r>
          </a:p>
          <a:p>
            <a:endParaRPr lang="en-IN" sz="1100"/>
          </a:p>
        </xdr:txBody>
      </xdr:sp>
      <xdr:sp macro="" textlink="">
        <xdr:nvSpPr>
          <xdr:cNvPr id="15" name="TextBox 14"/>
          <xdr:cNvSpPr txBox="1"/>
        </xdr:nvSpPr>
        <xdr:spPr>
          <a:xfrm>
            <a:off x="11364044" y="4833259"/>
            <a:ext cx="537883" cy="24780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Q1</a:t>
            </a:r>
          </a:p>
          <a:p>
            <a:endParaRPr lang="en-IN" sz="1100"/>
          </a:p>
        </xdr:txBody>
      </xdr:sp>
      <xdr:sp macro="" textlink="">
        <xdr:nvSpPr>
          <xdr:cNvPr id="16" name="TextBox 15"/>
          <xdr:cNvSpPr txBox="1"/>
        </xdr:nvSpPr>
        <xdr:spPr>
          <a:xfrm>
            <a:off x="12638309" y="4666130"/>
            <a:ext cx="808105" cy="247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100"/>
              <a:t>Median</a:t>
            </a:r>
          </a:p>
          <a:p>
            <a:pPr algn="l"/>
            <a:endParaRPr lang="en-IN" sz="1100"/>
          </a:p>
        </xdr:txBody>
      </xdr:sp>
      <xdr:sp macro="" textlink="">
        <xdr:nvSpPr>
          <xdr:cNvPr id="17" name="TextBox 16"/>
          <xdr:cNvSpPr txBox="1"/>
        </xdr:nvSpPr>
        <xdr:spPr>
          <a:xfrm>
            <a:off x="12224655" y="5558757"/>
            <a:ext cx="539163" cy="25357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min</a:t>
            </a:r>
          </a:p>
        </xdr:txBody>
      </xdr:sp>
      <xdr:sp macro="" textlink="">
        <xdr:nvSpPr>
          <xdr:cNvPr id="18" name="TextBox 17"/>
          <xdr:cNvSpPr txBox="1"/>
        </xdr:nvSpPr>
        <xdr:spPr>
          <a:xfrm>
            <a:off x="14217382" y="5654168"/>
            <a:ext cx="537883" cy="247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max</a:t>
            </a:r>
          </a:p>
        </xdr:txBody>
      </xdr:sp>
      <xdr:sp macro="" textlink="">
        <xdr:nvSpPr>
          <xdr:cNvPr id="19" name="TextBox 18"/>
          <xdr:cNvSpPr txBox="1"/>
        </xdr:nvSpPr>
        <xdr:spPr>
          <a:xfrm>
            <a:off x="13796041" y="6606345"/>
            <a:ext cx="537883" cy="2478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Q3</a:t>
            </a:r>
          </a:p>
          <a:p>
            <a:endParaRPr lang="en-IN" sz="1100"/>
          </a:p>
        </xdr:txBody>
      </xdr:sp>
      <xdr:sp macro="" textlink="">
        <xdr:nvSpPr>
          <xdr:cNvPr id="20" name="TextBox 19"/>
          <xdr:cNvSpPr txBox="1"/>
        </xdr:nvSpPr>
        <xdr:spPr>
          <a:xfrm>
            <a:off x="13805005" y="7564932"/>
            <a:ext cx="537883" cy="3348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Q1</a:t>
            </a:r>
          </a:p>
          <a:p>
            <a:endParaRPr lang="en-IN" sz="1100"/>
          </a:p>
        </xdr:txBody>
      </xdr:sp>
      <xdr:sp macro="" textlink="">
        <xdr:nvSpPr>
          <xdr:cNvPr id="21" name="TextBox 20"/>
          <xdr:cNvSpPr txBox="1"/>
        </xdr:nvSpPr>
        <xdr:spPr>
          <a:xfrm>
            <a:off x="15097202" y="7215307"/>
            <a:ext cx="808104" cy="3406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100"/>
              <a:t>Median</a:t>
            </a:r>
          </a:p>
          <a:p>
            <a:pPr algn="l"/>
            <a:endParaRPr lang="en-IN" sz="1100"/>
          </a:p>
        </xdr:txBody>
      </xdr:sp>
      <xdr:sp macro="" textlink="">
        <xdr:nvSpPr>
          <xdr:cNvPr id="22" name="TextBox 21"/>
          <xdr:cNvSpPr txBox="1"/>
        </xdr:nvSpPr>
        <xdr:spPr>
          <a:xfrm>
            <a:off x="14746298" y="7810178"/>
            <a:ext cx="539165" cy="247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min</a:t>
            </a:r>
          </a:p>
        </xdr:txBody>
      </xdr:sp>
      <xdr:sp macro="" textlink="">
        <xdr:nvSpPr>
          <xdr:cNvPr id="23" name="TextBox 22"/>
          <xdr:cNvSpPr txBox="1"/>
        </xdr:nvSpPr>
        <xdr:spPr>
          <a:xfrm>
            <a:off x="16774885" y="6498771"/>
            <a:ext cx="537883" cy="24781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max</a:t>
            </a:r>
          </a:p>
        </xdr:txBody>
      </xdr:sp>
      <xdr:sp macro="" textlink="">
        <xdr:nvSpPr>
          <xdr:cNvPr id="24" name="TextBox 23"/>
          <xdr:cNvSpPr txBox="1"/>
        </xdr:nvSpPr>
        <xdr:spPr>
          <a:xfrm>
            <a:off x="16344579" y="6904745"/>
            <a:ext cx="537883" cy="247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Q3</a:t>
            </a:r>
          </a:p>
          <a:p>
            <a:endParaRPr lang="en-IN" sz="1100"/>
          </a:p>
        </xdr:txBody>
      </xdr:sp>
      <xdr:sp macro="" textlink="">
        <xdr:nvSpPr>
          <xdr:cNvPr id="25" name="TextBox 24"/>
          <xdr:cNvSpPr txBox="1"/>
        </xdr:nvSpPr>
        <xdr:spPr>
          <a:xfrm>
            <a:off x="16353544" y="7529074"/>
            <a:ext cx="537883" cy="3348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Q1</a:t>
            </a:r>
          </a:p>
          <a:p>
            <a:endParaRPr lang="en-IN" sz="1100"/>
          </a:p>
        </xdr:txBody>
      </xdr:sp>
      <xdr:sp macro="" textlink="">
        <xdr:nvSpPr>
          <xdr:cNvPr id="26" name="TextBox 25"/>
          <xdr:cNvSpPr txBox="1"/>
        </xdr:nvSpPr>
        <xdr:spPr>
          <a:xfrm>
            <a:off x="17563775" y="7224273"/>
            <a:ext cx="808105" cy="3406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IN" sz="1100"/>
              <a:t>Median</a:t>
            </a:r>
          </a:p>
          <a:p>
            <a:pPr algn="l"/>
            <a:endParaRPr lang="en-IN" sz="1100"/>
          </a:p>
        </xdr:txBody>
      </xdr:sp>
      <xdr:sp macro="" textlink="">
        <xdr:nvSpPr>
          <xdr:cNvPr id="27" name="TextBox 26"/>
          <xdr:cNvSpPr txBox="1"/>
        </xdr:nvSpPr>
        <xdr:spPr>
          <a:xfrm>
            <a:off x="17043826" y="7801214"/>
            <a:ext cx="537883" cy="24781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1100"/>
              <a:t>min</a:t>
            </a:r>
          </a:p>
        </xdr:txBody>
      </xdr:sp>
    </xdr:grpSp>
    <xdr:clientData/>
  </xdr:twoCellAnchor>
  <xdr:twoCellAnchor editAs="oneCell">
    <xdr:from>
      <xdr:col>0</xdr:col>
      <xdr:colOff>30481</xdr:colOff>
      <xdr:row>31</xdr:row>
      <xdr:rowOff>45720</xdr:rowOff>
    </xdr:from>
    <xdr:to>
      <xdr:col>0</xdr:col>
      <xdr:colOff>1516380</xdr:colOff>
      <xdr:row>35</xdr:row>
      <xdr:rowOff>35869</xdr:rowOff>
    </xdr:to>
    <xdr:pic>
      <xdr:nvPicPr>
        <xdr:cNvPr id="29" name="Picture 28">
          <a:extLst>
            <a:ext uri="{FF2B5EF4-FFF2-40B4-BE49-F238E27FC236}">
              <a16:creationId xmlns:a16="http://schemas.microsoft.com/office/drawing/2014/main" xmlns="" id="{3E695C3A-C786-492D-A47C-83365972C422}"/>
            </a:ext>
          </a:extLst>
        </xdr:cNvPr>
        <xdr:cNvPicPr>
          <a:picLocks noChangeAspect="1"/>
        </xdr:cNvPicPr>
      </xdr:nvPicPr>
      <xdr:blipFill>
        <a:blip xmlns:r="http://schemas.openxmlformats.org/officeDocument/2006/relationships" r:embed="rId2"/>
        <a:stretch>
          <a:fillRect/>
        </a:stretch>
      </xdr:blipFill>
      <xdr:spPr>
        <a:xfrm>
          <a:off x="30481" y="12298680"/>
          <a:ext cx="1485899" cy="721669"/>
        </a:xfrm>
        <a:prstGeom prst="rect">
          <a:avLst/>
        </a:prstGeom>
      </xdr:spPr>
    </xdr:pic>
    <xdr:clientData/>
  </xdr:twoCellAnchor>
  <xdr:twoCellAnchor editAs="oneCell">
    <xdr:from>
      <xdr:col>0</xdr:col>
      <xdr:colOff>198121</xdr:colOff>
      <xdr:row>37</xdr:row>
      <xdr:rowOff>83820</xdr:rowOff>
    </xdr:from>
    <xdr:to>
      <xdr:col>0</xdr:col>
      <xdr:colOff>1318261</xdr:colOff>
      <xdr:row>40</xdr:row>
      <xdr:rowOff>122873</xdr:rowOff>
    </xdr:to>
    <xdr:pic>
      <xdr:nvPicPr>
        <xdr:cNvPr id="30" name="Picture 29">
          <a:extLst>
            <a:ext uri="{FF2B5EF4-FFF2-40B4-BE49-F238E27FC236}">
              <a16:creationId xmlns:a16="http://schemas.microsoft.com/office/drawing/2014/main" xmlns="" id="{84A35C25-D50D-4CBF-BCEB-EC3412C44324}"/>
            </a:ext>
          </a:extLst>
        </xdr:cNvPr>
        <xdr:cNvPicPr>
          <a:picLocks noChangeAspect="1"/>
        </xdr:cNvPicPr>
      </xdr:nvPicPr>
      <xdr:blipFill>
        <a:blip xmlns:r="http://schemas.openxmlformats.org/officeDocument/2006/relationships" r:embed="rId3"/>
        <a:stretch>
          <a:fillRect/>
        </a:stretch>
      </xdr:blipFill>
      <xdr:spPr>
        <a:xfrm>
          <a:off x="198121" y="13434060"/>
          <a:ext cx="1120140" cy="679133"/>
        </a:xfrm>
        <a:prstGeom prst="rect">
          <a:avLst/>
        </a:prstGeom>
      </xdr:spPr>
    </xdr:pic>
    <xdr:clientData/>
  </xdr:twoCellAnchor>
  <xdr:twoCellAnchor editAs="oneCell">
    <xdr:from>
      <xdr:col>1</xdr:col>
      <xdr:colOff>87086</xdr:colOff>
      <xdr:row>41</xdr:row>
      <xdr:rowOff>27818</xdr:rowOff>
    </xdr:from>
    <xdr:to>
      <xdr:col>5</xdr:col>
      <xdr:colOff>1289078</xdr:colOff>
      <xdr:row>52</xdr:row>
      <xdr:rowOff>8466</xdr:rowOff>
    </xdr:to>
    <xdr:pic>
      <xdr:nvPicPr>
        <xdr:cNvPr id="32" name="Picture 31" descr="https://www.imathas.com/stattools/norm.php?shadep=1&amp;dist=t&amp;df=45&amp;testtype=two&amp;CV=2.016&amp;teststat=18.1&amp;imgwidth=800&amp;imgheight=400"/>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065486" y="8206618"/>
          <a:ext cx="4783392" cy="24275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525780</xdr:colOff>
      <xdr:row>1</xdr:row>
      <xdr:rowOff>76201</xdr:rowOff>
    </xdr:from>
    <xdr:to>
      <xdr:col>10</xdr:col>
      <xdr:colOff>441960</xdr:colOff>
      <xdr:row>33</xdr:row>
      <xdr:rowOff>143629</xdr:rowOff>
    </xdr:to>
    <xdr:pic>
      <xdr:nvPicPr>
        <xdr:cNvPr id="2" name="Picture 1"/>
        <xdr:cNvPicPr>
          <a:picLocks noChangeAspect="1"/>
        </xdr:cNvPicPr>
      </xdr:nvPicPr>
      <xdr:blipFill>
        <a:blip xmlns:r="http://schemas.openxmlformats.org/officeDocument/2006/relationships" r:embed="rId1"/>
        <a:stretch>
          <a:fillRect/>
        </a:stretch>
      </xdr:blipFill>
      <xdr:spPr>
        <a:xfrm>
          <a:off x="1135380" y="259081"/>
          <a:ext cx="5402580" cy="5919588"/>
        </a:xfrm>
        <a:prstGeom prst="rect">
          <a:avLst/>
        </a:prstGeom>
      </xdr:spPr>
    </xdr:pic>
    <xdr:clientData/>
  </xdr:twoCellAnchor>
  <xdr:twoCellAnchor editAs="oneCell">
    <xdr:from>
      <xdr:col>11</xdr:col>
      <xdr:colOff>152736</xdr:colOff>
      <xdr:row>1</xdr:row>
      <xdr:rowOff>83820</xdr:rowOff>
    </xdr:from>
    <xdr:to>
      <xdr:col>20</xdr:col>
      <xdr:colOff>61720</xdr:colOff>
      <xdr:row>33</xdr:row>
      <xdr:rowOff>0</xdr:rowOff>
    </xdr:to>
    <xdr:pic>
      <xdr:nvPicPr>
        <xdr:cNvPr id="3" name="Picture 2"/>
        <xdr:cNvPicPr>
          <a:picLocks noChangeAspect="1"/>
        </xdr:cNvPicPr>
      </xdr:nvPicPr>
      <xdr:blipFill>
        <a:blip xmlns:r="http://schemas.openxmlformats.org/officeDocument/2006/relationships" r:embed="rId2"/>
        <a:stretch>
          <a:fillRect/>
        </a:stretch>
      </xdr:blipFill>
      <xdr:spPr>
        <a:xfrm>
          <a:off x="6858336" y="266700"/>
          <a:ext cx="5395384" cy="576834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389466</xdr:colOff>
      <xdr:row>23</xdr:row>
      <xdr:rowOff>40027</xdr:rowOff>
    </xdr:from>
    <xdr:to>
      <xdr:col>9</xdr:col>
      <xdr:colOff>499530</xdr:colOff>
      <xdr:row>34</xdr:row>
      <xdr:rowOff>26935</xdr:rowOff>
    </xdr:to>
    <xdr:pic>
      <xdr:nvPicPr>
        <xdr:cNvPr id="8" name="Picture 7" descr="https://www.imathas.com/stattools/norm.php?shadep=1&amp;dist=z&amp;df=384&amp;testtype=right&amp;CV=1.64&amp;teststat=6.28&amp;imgwidth=700&amp;imgheight=400"/>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850466" y="6025960"/>
          <a:ext cx="4842931" cy="20358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83820</xdr:colOff>
      <xdr:row>0</xdr:row>
      <xdr:rowOff>167640</xdr:rowOff>
    </xdr:from>
    <xdr:to>
      <xdr:col>15</xdr:col>
      <xdr:colOff>419922</xdr:colOff>
      <xdr:row>9</xdr:row>
      <xdr:rowOff>175403</xdr:rowOff>
    </xdr:to>
    <xdr:pic>
      <xdr:nvPicPr>
        <xdr:cNvPr id="2" name="Picture 1"/>
        <xdr:cNvPicPr>
          <a:picLocks noChangeAspect="1"/>
        </xdr:cNvPicPr>
      </xdr:nvPicPr>
      <xdr:blipFill>
        <a:blip xmlns:r="http://schemas.openxmlformats.org/officeDocument/2006/relationships" r:embed="rId1"/>
        <a:stretch>
          <a:fillRect/>
        </a:stretch>
      </xdr:blipFill>
      <xdr:spPr>
        <a:xfrm>
          <a:off x="83820" y="167640"/>
          <a:ext cx="9480102" cy="165368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0</xdr:col>
      <xdr:colOff>1497106</xdr:colOff>
      <xdr:row>30</xdr:row>
      <xdr:rowOff>12155</xdr:rowOff>
    </xdr:from>
    <xdr:ext cx="950259" cy="409186"/>
    <mc:AlternateContent xmlns:mc="http://schemas.openxmlformats.org/markup-compatibility/2006" xmlns:a14="http://schemas.microsoft.com/office/drawing/2010/main">
      <mc:Choice Requires="a14">
        <xdr:sp macro="" textlink="">
          <xdr:nvSpPr>
            <xdr:cNvPr id="8" name="TextBox 7"/>
            <xdr:cNvSpPr txBox="1"/>
          </xdr:nvSpPr>
          <xdr:spPr>
            <a:xfrm>
              <a:off x="1497106" y="6574320"/>
              <a:ext cx="950259" cy="4091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pPr/>
              <a14:m>
                <m:oMathPara xmlns:m="http://schemas.openxmlformats.org/officeDocument/2006/math">
                  <m:oMathParaPr>
                    <m:jc m:val="centerGroup"/>
                  </m:oMathParaPr>
                  <m:oMath xmlns:m="http://schemas.openxmlformats.org/officeDocument/2006/math">
                    <m:r>
                      <a:rPr lang="en-IN" sz="1100" b="0" i="1">
                        <a:latin typeface="Cambria Math"/>
                      </a:rPr>
                      <m:t>𝑧</m:t>
                    </m:r>
                    <m:r>
                      <a:rPr lang="en-IN" sz="1100" i="1">
                        <a:latin typeface="Cambria Math"/>
                      </a:rPr>
                      <m:t>=</m:t>
                    </m:r>
                    <m:f>
                      <m:fPr>
                        <m:ctrlPr>
                          <a:rPr lang="en-IN" sz="1100" i="1">
                            <a:latin typeface="Cambria Math"/>
                          </a:rPr>
                        </m:ctrlPr>
                      </m:fPr>
                      <m:num>
                        <m:acc>
                          <m:accPr>
                            <m:chr m:val="̂"/>
                            <m:ctrlPr>
                              <a:rPr lang="en-IN" sz="1100" i="1">
                                <a:solidFill>
                                  <a:schemeClr val="tx1"/>
                                </a:solidFill>
                                <a:effectLst/>
                                <a:latin typeface="Cambria Math"/>
                                <a:ea typeface="+mn-ea"/>
                                <a:cs typeface="+mn-cs"/>
                              </a:rPr>
                            </m:ctrlPr>
                          </m:accPr>
                          <m:e>
                            <m:r>
                              <a:rPr lang="en-IN" sz="1100" i="1">
                                <a:solidFill>
                                  <a:schemeClr val="tx1"/>
                                </a:solidFill>
                                <a:effectLst/>
                                <a:latin typeface="Cambria Math"/>
                                <a:ea typeface="+mn-ea"/>
                                <a:cs typeface="+mn-cs"/>
                              </a:rPr>
                              <m:t>𝑝</m:t>
                            </m:r>
                          </m:e>
                        </m:acc>
                        <m:r>
                          <a:rPr lang="en-IN" sz="1100" b="0" i="1">
                            <a:latin typeface="Cambria Math"/>
                          </a:rPr>
                          <m:t>−</m:t>
                        </m:r>
                        <m:r>
                          <a:rPr lang="en-IN" sz="1100" b="0" i="1">
                            <a:latin typeface="Cambria Math"/>
                          </a:rPr>
                          <m:t>𝑝</m:t>
                        </m:r>
                      </m:num>
                      <m:den>
                        <m:r>
                          <m:rPr>
                            <m:sty m:val="p"/>
                          </m:rPr>
                          <a:rPr lang="en-IN" sz="1100" i="1">
                            <a:latin typeface="Cambria Math"/>
                            <a:ea typeface="Cambria Math"/>
                          </a:rPr>
                          <m:t>σ</m:t>
                        </m:r>
                      </m:den>
                    </m:f>
                  </m:oMath>
                </m:oMathPara>
              </a14:m>
              <a:endParaRPr lang="en-IN" sz="1100"/>
            </a:p>
          </xdr:txBody>
        </xdr:sp>
      </mc:Choice>
      <mc:Fallback xmlns="">
        <xdr:sp macro="" textlink="">
          <xdr:nvSpPr>
            <xdr:cNvPr id="8" name="TextBox 7"/>
            <xdr:cNvSpPr txBox="1"/>
          </xdr:nvSpPr>
          <xdr:spPr>
            <a:xfrm>
              <a:off x="1497106" y="6574320"/>
              <a:ext cx="950259" cy="4091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r>
                <a:rPr lang="en-IN" sz="1100" b="0" i="0">
                  <a:latin typeface="Cambria Math"/>
                </a:rPr>
                <a:t>𝑧</a:t>
              </a:r>
              <a:r>
                <a:rPr lang="en-IN" sz="1100" i="0">
                  <a:latin typeface="Cambria Math"/>
                </a:rPr>
                <a:t>=(</a:t>
              </a:r>
              <a:r>
                <a:rPr lang="en-IN" sz="1100" i="0">
                  <a:solidFill>
                    <a:schemeClr val="tx1"/>
                  </a:solidFill>
                  <a:effectLst/>
                  <a:latin typeface="+mn-lt"/>
                  <a:ea typeface="+mn-ea"/>
                  <a:cs typeface="+mn-cs"/>
                </a:rPr>
                <a:t>𝑝 ̂</a:t>
              </a:r>
              <a:r>
                <a:rPr lang="en-IN" sz="1100" b="0" i="0">
                  <a:latin typeface="Cambria Math"/>
                </a:rPr>
                <a:t>−𝑝)/</a:t>
              </a:r>
              <a:r>
                <a:rPr lang="en-IN" sz="1100" i="0">
                  <a:latin typeface="Cambria Math"/>
                  <a:ea typeface="Cambria Math"/>
                </a:rPr>
                <a:t>σ</a:t>
              </a:r>
              <a:endParaRPr lang="en-IN" sz="1100"/>
            </a:p>
          </xdr:txBody>
        </xdr:sp>
      </mc:Fallback>
    </mc:AlternateContent>
    <xdr:clientData/>
  </xdr:oneCellAnchor>
  <xdr:oneCellAnchor>
    <xdr:from>
      <xdr:col>0</xdr:col>
      <xdr:colOff>735106</xdr:colOff>
      <xdr:row>26</xdr:row>
      <xdr:rowOff>101798</xdr:rowOff>
    </xdr:from>
    <xdr:ext cx="1721223" cy="297325"/>
    <mc:AlternateContent xmlns:mc="http://schemas.openxmlformats.org/markup-compatibility/2006" xmlns:a14="http://schemas.microsoft.com/office/drawing/2010/main">
      <mc:Choice Requires="a14">
        <xdr:sp macro="" textlink="">
          <xdr:nvSpPr>
            <xdr:cNvPr id="9" name="TextBox 8"/>
            <xdr:cNvSpPr txBox="1"/>
          </xdr:nvSpPr>
          <xdr:spPr>
            <a:xfrm>
              <a:off x="735106" y="5946786"/>
              <a:ext cx="1721223" cy="297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14:m>
                <m:oMathPara xmlns:m="http://schemas.openxmlformats.org/officeDocument/2006/math">
                  <m:oMathParaPr>
                    <m:jc m:val="centerGroup"/>
                  </m:oMathParaPr>
                  <m:oMath xmlns:m="http://schemas.openxmlformats.org/officeDocument/2006/math">
                    <m:r>
                      <m:rPr>
                        <m:sty m:val="p"/>
                      </m:rPr>
                      <a:rPr lang="el-GR" sz="1100" i="1">
                        <a:latin typeface="Cambria Math"/>
                      </a:rPr>
                      <m:t>σ</m:t>
                    </m:r>
                    <m:r>
                      <a:rPr lang="en-IN" sz="1100" i="1">
                        <a:latin typeface="Cambria Math"/>
                      </a:rPr>
                      <m:t>=</m:t>
                    </m:r>
                    <m:rad>
                      <m:radPr>
                        <m:degHide m:val="on"/>
                        <m:ctrlPr>
                          <a:rPr lang="en-IN" sz="1100" i="1">
                            <a:latin typeface="Cambria Math"/>
                          </a:rPr>
                        </m:ctrlPr>
                      </m:radPr>
                      <m:deg/>
                      <m:e>
                        <m:r>
                          <a:rPr lang="en-IN" sz="1100" b="0" i="1">
                            <a:latin typeface="Cambria Math"/>
                          </a:rPr>
                          <m:t>[</m:t>
                        </m:r>
                        <m:r>
                          <a:rPr lang="en-IN" sz="1100" b="0" i="1">
                            <a:latin typeface="Cambria Math"/>
                          </a:rPr>
                          <m:t>𝑝</m:t>
                        </m:r>
                        <m:r>
                          <a:rPr lang="en-IN" sz="1100" b="0" i="1">
                            <a:latin typeface="Cambria Math"/>
                          </a:rPr>
                          <m:t>∗(1−</m:t>
                        </m:r>
                        <m:r>
                          <a:rPr lang="en-IN" sz="1100" b="0" i="1">
                            <a:latin typeface="Cambria Math"/>
                          </a:rPr>
                          <m:t>𝑝</m:t>
                        </m:r>
                        <m:r>
                          <a:rPr lang="en-IN" sz="1100" b="0" i="1">
                            <a:latin typeface="Cambria Math"/>
                          </a:rPr>
                          <m:t>)/</m:t>
                        </m:r>
                        <m:r>
                          <a:rPr lang="en-IN" sz="1100" b="0" i="1">
                            <a:latin typeface="Cambria Math"/>
                          </a:rPr>
                          <m:t>𝑛</m:t>
                        </m:r>
                      </m:e>
                    </m:rad>
                  </m:oMath>
                </m:oMathPara>
              </a14:m>
              <a:endParaRPr lang="en-IN" sz="1100"/>
            </a:p>
          </xdr:txBody>
        </xdr:sp>
      </mc:Choice>
      <mc:Fallback xmlns="">
        <xdr:sp macro="" textlink="">
          <xdr:nvSpPr>
            <xdr:cNvPr id="9" name="TextBox 8"/>
            <xdr:cNvSpPr txBox="1"/>
          </xdr:nvSpPr>
          <xdr:spPr>
            <a:xfrm>
              <a:off x="735106" y="5946786"/>
              <a:ext cx="1721223" cy="297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l-GR" sz="1100" i="0">
                  <a:latin typeface="Cambria Math"/>
                </a:rPr>
                <a:t>σ</a:t>
              </a:r>
              <a:r>
                <a:rPr lang="en-IN" sz="1100" i="0">
                  <a:latin typeface="Cambria Math"/>
                </a:rPr>
                <a:t>=√(</a:t>
              </a:r>
              <a:r>
                <a:rPr lang="en-IN" sz="1100" b="0" i="0">
                  <a:latin typeface="Cambria Math"/>
                </a:rPr>
                <a:t>[𝑝∗(1−𝑝)/𝑛)</a:t>
              </a:r>
              <a:endParaRPr lang="en-IN" sz="1100"/>
            </a:p>
          </xdr:txBody>
        </xdr:sp>
      </mc:Fallback>
    </mc:AlternateContent>
    <xdr:clientData/>
  </xdr:oneCellAnchor>
  <xdr:twoCellAnchor editAs="oneCell">
    <xdr:from>
      <xdr:col>1</xdr:col>
      <xdr:colOff>62743</xdr:colOff>
      <xdr:row>30</xdr:row>
      <xdr:rowOff>1</xdr:rowOff>
    </xdr:from>
    <xdr:to>
      <xdr:col>7</xdr:col>
      <xdr:colOff>609591</xdr:colOff>
      <xdr:row>39</xdr:row>
      <xdr:rowOff>358588</xdr:rowOff>
    </xdr:to>
    <xdr:pic>
      <xdr:nvPicPr>
        <xdr:cNvPr id="11" name="Picture 10" descr="https://www.imathas.com/stattools/norm.php?shadep=1&amp;dist=z&amp;df=22&amp;testtype=right&amp;CV=2.33&amp;teststat=1.39&amp;imgwidth=700&amp;imgheight=400"/>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535261" y="6562166"/>
          <a:ext cx="5002306" cy="19722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71704</xdr:colOff>
      <xdr:row>39</xdr:row>
      <xdr:rowOff>726142</xdr:rowOff>
    </xdr:from>
    <xdr:to>
      <xdr:col>8</xdr:col>
      <xdr:colOff>26884</xdr:colOff>
      <xdr:row>47</xdr:row>
      <xdr:rowOff>637060</xdr:rowOff>
    </xdr:to>
    <xdr:pic>
      <xdr:nvPicPr>
        <xdr:cNvPr id="12" name="Picture 11" descr="https://www.imathas.com/stattools/norm.php?shadep=1&amp;dist=z&amp;df=22&amp;testtype=right&amp;CV=1.64&amp;teststat=1.39&amp;imgwidth=700&amp;imgheight=400"/>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544222" y="8901954"/>
          <a:ext cx="5020238" cy="1972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62745</xdr:colOff>
      <xdr:row>48</xdr:row>
      <xdr:rowOff>179289</xdr:rowOff>
    </xdr:from>
    <xdr:to>
      <xdr:col>8</xdr:col>
      <xdr:colOff>26885</xdr:colOff>
      <xdr:row>58</xdr:row>
      <xdr:rowOff>45383</xdr:rowOff>
    </xdr:to>
    <xdr:pic>
      <xdr:nvPicPr>
        <xdr:cNvPr id="13" name="Picture 12" descr="https://www.imathas.com/stattools/norm.php?shadep=1&amp;dist=z&amp;df=22&amp;testtype=right&amp;CV=1.28&amp;teststat=1.39&amp;imgwidth=700&amp;imgheight=400"/>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535263" y="11152089"/>
          <a:ext cx="5029198" cy="19728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160020</xdr:colOff>
      <xdr:row>1</xdr:row>
      <xdr:rowOff>68580</xdr:rowOff>
    </xdr:from>
    <xdr:to>
      <xdr:col>15</xdr:col>
      <xdr:colOff>305605</xdr:colOff>
      <xdr:row>16</xdr:row>
      <xdr:rowOff>106921</xdr:rowOff>
    </xdr:to>
    <xdr:pic>
      <xdr:nvPicPr>
        <xdr:cNvPr id="2" name="Picture 1"/>
        <xdr:cNvPicPr>
          <a:picLocks noChangeAspect="1"/>
        </xdr:cNvPicPr>
      </xdr:nvPicPr>
      <xdr:blipFill>
        <a:blip xmlns:r="http://schemas.openxmlformats.org/officeDocument/2006/relationships" r:embed="rId1"/>
        <a:stretch>
          <a:fillRect/>
        </a:stretch>
      </xdr:blipFill>
      <xdr:spPr>
        <a:xfrm>
          <a:off x="160020" y="251460"/>
          <a:ext cx="9289585" cy="278154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0</xdr:col>
      <xdr:colOff>304798</xdr:colOff>
      <xdr:row>24</xdr:row>
      <xdr:rowOff>134470</xdr:rowOff>
    </xdr:from>
    <xdr:ext cx="1721223" cy="297325"/>
    <mc:AlternateContent xmlns:mc="http://schemas.openxmlformats.org/markup-compatibility/2006" xmlns:a14="http://schemas.microsoft.com/office/drawing/2010/main">
      <mc:Choice Requires="a14">
        <xdr:sp macro="" textlink="">
          <xdr:nvSpPr>
            <xdr:cNvPr id="20" name="TextBox 19"/>
            <xdr:cNvSpPr txBox="1"/>
          </xdr:nvSpPr>
          <xdr:spPr>
            <a:xfrm>
              <a:off x="304798" y="6042211"/>
              <a:ext cx="1721223" cy="297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a14:m>
                <m:oMathPara xmlns:m="http://schemas.openxmlformats.org/officeDocument/2006/math">
                  <m:oMathParaPr>
                    <m:jc m:val="centerGroup"/>
                  </m:oMathParaPr>
                  <m:oMath xmlns:m="http://schemas.openxmlformats.org/officeDocument/2006/math">
                    <m:r>
                      <m:rPr>
                        <m:sty m:val="p"/>
                      </m:rPr>
                      <a:rPr lang="el-GR" sz="1100" i="1">
                        <a:latin typeface="Cambria Math"/>
                      </a:rPr>
                      <m:t>σ</m:t>
                    </m:r>
                    <m:r>
                      <a:rPr lang="en-IN" sz="1100" i="1">
                        <a:latin typeface="Cambria Math"/>
                      </a:rPr>
                      <m:t>=</m:t>
                    </m:r>
                    <m:rad>
                      <m:radPr>
                        <m:degHide m:val="on"/>
                        <m:ctrlPr>
                          <a:rPr lang="en-IN" sz="1100" i="1">
                            <a:latin typeface="Cambria Math"/>
                          </a:rPr>
                        </m:ctrlPr>
                      </m:radPr>
                      <m:deg/>
                      <m:e>
                        <m:r>
                          <a:rPr lang="en-IN" sz="1100" b="0" i="1">
                            <a:latin typeface="Cambria Math"/>
                          </a:rPr>
                          <m:t>[</m:t>
                        </m:r>
                        <m:r>
                          <a:rPr lang="en-IN" sz="1100" b="0" i="1">
                            <a:latin typeface="Cambria Math"/>
                          </a:rPr>
                          <m:t>𝑝</m:t>
                        </m:r>
                        <m:r>
                          <a:rPr lang="en-IN" sz="1100" b="0" i="1">
                            <a:latin typeface="Cambria Math"/>
                          </a:rPr>
                          <m:t>∗(1−</m:t>
                        </m:r>
                        <m:r>
                          <a:rPr lang="en-IN" sz="1100" b="0" i="1">
                            <a:latin typeface="Cambria Math"/>
                          </a:rPr>
                          <m:t>𝑝</m:t>
                        </m:r>
                        <m:r>
                          <a:rPr lang="en-IN" sz="1100" b="0" i="1">
                            <a:latin typeface="Cambria Math"/>
                          </a:rPr>
                          <m:t>)/</m:t>
                        </m:r>
                        <m:r>
                          <a:rPr lang="en-IN" sz="1100" b="0" i="1">
                            <a:latin typeface="Cambria Math"/>
                          </a:rPr>
                          <m:t>𝑛</m:t>
                        </m:r>
                      </m:e>
                    </m:rad>
                  </m:oMath>
                </m:oMathPara>
              </a14:m>
              <a:endParaRPr lang="en-IN" sz="1100"/>
            </a:p>
          </xdr:txBody>
        </xdr:sp>
      </mc:Choice>
      <mc:Fallback xmlns="">
        <xdr:sp macro="" textlink="">
          <xdr:nvSpPr>
            <xdr:cNvPr id="20" name="TextBox 19"/>
            <xdr:cNvSpPr txBox="1"/>
          </xdr:nvSpPr>
          <xdr:spPr>
            <a:xfrm>
              <a:off x="304798" y="6042211"/>
              <a:ext cx="1721223" cy="2973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l-GR" sz="1100" i="0">
                  <a:latin typeface="Cambria Math"/>
                </a:rPr>
                <a:t>σ</a:t>
              </a:r>
              <a:r>
                <a:rPr lang="en-IN" sz="1100" i="0">
                  <a:latin typeface="Cambria Math"/>
                </a:rPr>
                <a:t>=√(</a:t>
              </a:r>
              <a:r>
                <a:rPr lang="en-IN" sz="1100" b="0" i="0">
                  <a:latin typeface="Cambria Math"/>
                </a:rPr>
                <a:t>[𝑝∗(1−𝑝)/𝑛)</a:t>
              </a:r>
              <a:endParaRPr lang="en-IN" sz="1100"/>
            </a:p>
          </xdr:txBody>
        </xdr:sp>
      </mc:Fallback>
    </mc:AlternateContent>
    <xdr:clientData/>
  </xdr:oneCellAnchor>
  <xdr:oneCellAnchor>
    <xdr:from>
      <xdr:col>0</xdr:col>
      <xdr:colOff>815788</xdr:colOff>
      <xdr:row>26</xdr:row>
      <xdr:rowOff>107577</xdr:rowOff>
    </xdr:from>
    <xdr:ext cx="950259" cy="403412"/>
    <mc:AlternateContent xmlns:mc="http://schemas.openxmlformats.org/markup-compatibility/2006" xmlns:a14="http://schemas.microsoft.com/office/drawing/2010/main">
      <mc:Choice Requires="a14">
        <xdr:sp macro="" textlink="">
          <xdr:nvSpPr>
            <xdr:cNvPr id="21" name="TextBox 20"/>
            <xdr:cNvSpPr txBox="1"/>
          </xdr:nvSpPr>
          <xdr:spPr>
            <a:xfrm>
              <a:off x="815788" y="6373906"/>
              <a:ext cx="950259" cy="4034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pPr/>
              <a14:m>
                <m:oMathPara xmlns:m="http://schemas.openxmlformats.org/officeDocument/2006/math">
                  <m:oMathParaPr>
                    <m:jc m:val="centerGroup"/>
                  </m:oMathParaPr>
                  <m:oMath xmlns:m="http://schemas.openxmlformats.org/officeDocument/2006/math">
                    <m:r>
                      <a:rPr lang="en-IN" sz="1100" b="0" i="1">
                        <a:latin typeface="Cambria Math"/>
                      </a:rPr>
                      <m:t>𝑧</m:t>
                    </m:r>
                    <m:r>
                      <a:rPr lang="en-IN" sz="1100" i="1">
                        <a:latin typeface="Cambria Math"/>
                      </a:rPr>
                      <m:t>=</m:t>
                    </m:r>
                    <m:f>
                      <m:fPr>
                        <m:ctrlPr>
                          <a:rPr lang="en-IN" sz="1100" i="1">
                            <a:latin typeface="Cambria Math"/>
                          </a:rPr>
                        </m:ctrlPr>
                      </m:fPr>
                      <m:num>
                        <m:acc>
                          <m:accPr>
                            <m:chr m:val="̂"/>
                            <m:ctrlPr>
                              <a:rPr lang="en-IN" sz="1100" i="1">
                                <a:solidFill>
                                  <a:schemeClr val="tx1"/>
                                </a:solidFill>
                                <a:effectLst/>
                                <a:latin typeface="Cambria Math"/>
                                <a:ea typeface="+mn-ea"/>
                                <a:cs typeface="+mn-cs"/>
                              </a:rPr>
                            </m:ctrlPr>
                          </m:accPr>
                          <m:e>
                            <m:r>
                              <a:rPr lang="en-IN" sz="1100" i="1">
                                <a:solidFill>
                                  <a:schemeClr val="tx1"/>
                                </a:solidFill>
                                <a:effectLst/>
                                <a:latin typeface="Cambria Math"/>
                                <a:ea typeface="+mn-ea"/>
                                <a:cs typeface="+mn-cs"/>
                              </a:rPr>
                              <m:t>𝑝</m:t>
                            </m:r>
                          </m:e>
                        </m:acc>
                        <m:r>
                          <a:rPr lang="en-IN" sz="1100" b="0" i="1">
                            <a:latin typeface="Cambria Math"/>
                          </a:rPr>
                          <m:t>−</m:t>
                        </m:r>
                        <m:r>
                          <a:rPr lang="en-IN" sz="1100" b="0" i="1">
                            <a:latin typeface="Cambria Math"/>
                          </a:rPr>
                          <m:t>𝑝</m:t>
                        </m:r>
                      </m:num>
                      <m:den>
                        <m:r>
                          <m:rPr>
                            <m:sty m:val="p"/>
                          </m:rPr>
                          <a:rPr lang="en-IN" sz="1100" i="1">
                            <a:latin typeface="Cambria Math"/>
                            <a:ea typeface="Cambria Math"/>
                          </a:rPr>
                          <m:t>σ</m:t>
                        </m:r>
                      </m:den>
                    </m:f>
                  </m:oMath>
                </m:oMathPara>
              </a14:m>
              <a:endParaRPr lang="en-IN" sz="1100"/>
            </a:p>
          </xdr:txBody>
        </xdr:sp>
      </mc:Choice>
      <mc:Fallback xmlns="">
        <xdr:sp macro="" textlink="">
          <xdr:nvSpPr>
            <xdr:cNvPr id="21" name="TextBox 20"/>
            <xdr:cNvSpPr txBox="1"/>
          </xdr:nvSpPr>
          <xdr:spPr>
            <a:xfrm>
              <a:off x="815788" y="6373906"/>
              <a:ext cx="950259" cy="4034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rtlCol="0" anchor="t">
              <a:noAutofit/>
            </a:bodyPr>
            <a:lstStyle/>
            <a:p>
              <a:r>
                <a:rPr lang="en-IN" sz="1100" b="0" i="0">
                  <a:latin typeface="Cambria Math"/>
                </a:rPr>
                <a:t>𝑧</a:t>
              </a:r>
              <a:r>
                <a:rPr lang="en-IN" sz="1100" i="0">
                  <a:latin typeface="Cambria Math"/>
                </a:rPr>
                <a:t>=(</a:t>
              </a:r>
              <a:r>
                <a:rPr lang="en-IN" sz="1100" i="0">
                  <a:solidFill>
                    <a:schemeClr val="tx1"/>
                  </a:solidFill>
                  <a:effectLst/>
                  <a:latin typeface="+mn-lt"/>
                  <a:ea typeface="+mn-ea"/>
                  <a:cs typeface="+mn-cs"/>
                </a:rPr>
                <a:t>𝑝 ̂</a:t>
              </a:r>
              <a:r>
                <a:rPr lang="en-IN" sz="1100" b="0" i="0">
                  <a:latin typeface="Cambria Math"/>
                </a:rPr>
                <a:t>−𝑝)/</a:t>
              </a:r>
              <a:r>
                <a:rPr lang="en-IN" sz="1100" i="0">
                  <a:latin typeface="Cambria Math"/>
                  <a:ea typeface="Cambria Math"/>
                </a:rPr>
                <a:t>σ</a:t>
              </a:r>
              <a:endParaRPr lang="en-IN" sz="1100"/>
            </a:p>
          </xdr:txBody>
        </xdr:sp>
      </mc:Fallback>
    </mc:AlternateContent>
    <xdr:clientData/>
  </xdr:oneCellAnchor>
  <xdr:twoCellAnchor editAs="oneCell">
    <xdr:from>
      <xdr:col>1</xdr:col>
      <xdr:colOff>188260</xdr:colOff>
      <xdr:row>22</xdr:row>
      <xdr:rowOff>8966</xdr:rowOff>
    </xdr:from>
    <xdr:to>
      <xdr:col>11</xdr:col>
      <xdr:colOff>510988</xdr:colOff>
      <xdr:row>36</xdr:row>
      <xdr:rowOff>107578</xdr:rowOff>
    </xdr:to>
    <xdr:pic>
      <xdr:nvPicPr>
        <xdr:cNvPr id="22" name="Picture 21" descr="https://www.imathas.com/stattools/norm.php?shadep=1&amp;dist=z&amp;df=891&amp;testtype=right&amp;CV=2.05&amp;teststat=4.79&amp;imgwidth=700&amp;imgheight=400"/>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934636" y="5558119"/>
          <a:ext cx="6750423" cy="26087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86139</xdr:colOff>
      <xdr:row>1</xdr:row>
      <xdr:rowOff>0</xdr:rowOff>
    </xdr:from>
    <xdr:to>
      <xdr:col>8</xdr:col>
      <xdr:colOff>368526</xdr:colOff>
      <xdr:row>13</xdr:row>
      <xdr:rowOff>83922</xdr:rowOff>
    </xdr:to>
    <xdr:grpSp>
      <xdr:nvGrpSpPr>
        <xdr:cNvPr id="4" name="Group 3"/>
        <xdr:cNvGrpSpPr/>
      </xdr:nvGrpSpPr>
      <xdr:grpSpPr>
        <a:xfrm>
          <a:off x="86139" y="185530"/>
          <a:ext cx="6172978" cy="2310288"/>
          <a:chOff x="0" y="182880"/>
          <a:chExt cx="5159187" cy="2278482"/>
        </a:xfrm>
      </xdr:grpSpPr>
      <xdr:pic>
        <xdr:nvPicPr>
          <xdr:cNvPr id="2" name="Picture 1"/>
          <xdr:cNvPicPr>
            <a:picLocks noChangeAspect="1"/>
          </xdr:cNvPicPr>
        </xdr:nvPicPr>
        <xdr:blipFill>
          <a:blip xmlns:r="http://schemas.openxmlformats.org/officeDocument/2006/relationships" r:embed="rId1"/>
          <a:stretch>
            <a:fillRect/>
          </a:stretch>
        </xdr:blipFill>
        <xdr:spPr>
          <a:xfrm>
            <a:off x="0" y="182880"/>
            <a:ext cx="5159187" cy="1165961"/>
          </a:xfrm>
          <a:prstGeom prst="rect">
            <a:avLst/>
          </a:prstGeom>
        </xdr:spPr>
      </xdr:pic>
      <xdr:pic>
        <xdr:nvPicPr>
          <xdr:cNvPr id="3" name="Picture 2"/>
          <xdr:cNvPicPr>
            <a:picLocks noChangeAspect="1"/>
          </xdr:cNvPicPr>
        </xdr:nvPicPr>
        <xdr:blipFill>
          <a:blip xmlns:r="http://schemas.openxmlformats.org/officeDocument/2006/relationships" r:embed="rId2"/>
          <a:stretch>
            <a:fillRect/>
          </a:stretch>
        </xdr:blipFill>
        <xdr:spPr>
          <a:xfrm>
            <a:off x="0" y="1280160"/>
            <a:ext cx="5098222" cy="1181202"/>
          </a:xfrm>
          <a:prstGeom prst="rect">
            <a:avLst/>
          </a:prstGeom>
        </xdr:spPr>
      </xdr:pic>
    </xdr:grpSp>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0</xdr:colOff>
      <xdr:row>33</xdr:row>
      <xdr:rowOff>0</xdr:rowOff>
    </xdr:from>
    <xdr:to>
      <xdr:col>2</xdr:col>
      <xdr:colOff>304800</xdr:colOff>
      <xdr:row>34</xdr:row>
      <xdr:rowOff>121920</xdr:rowOff>
    </xdr:to>
    <xdr:sp macro="" textlink="">
      <xdr:nvSpPr>
        <xdr:cNvPr id="11265" name="AutoShape 1" descr="data:image/png;base64,iVBORw0KGgoAAAANSUhEUgAAAXcAAAC8CAYAAACDmO49AAAAAXNSR0IArs4c6QAAGfhJREFUeF7tnQuMVUWax79uBXUzoIR1O9iiYLIBIigiIGY0irpDcMMiw2aH0PaiZJbsiPjYECExzriwRnxMUGd1MmHCDNi4EZlF0B2nB6VHxzFqN8/Lo42PQRFxRXxMd68OSvfm356aHI/3cc69p86px/8kHR5dp6q+31fnf+t+VfWdOuFFAiRAAiTgHIE65yyiQSRAAiRAAkJx5yAgARIgAQcJUNwddCpNIgESIAGKO8cACZAACThIgOLuoFNpEgmQAAlQ3DkGSIAESMBBAhR3B51Kk0iABEiA4s4xQAIkQAIOEqC4O+hUmkQCJEACFHeOARIgARJwkADF3UGn0iQSIAESoLhzDJAACZCAgwQo7g46lSaRAAmQAMWdY4AESIAEHCRAcXfQqTSJBEiABCjuHAMkQAIk4CABiruDTqVJJEACJEBx5xggARIgAQcJUNwddCpNIgESIAGKO8cACZAACThIgOLuoFNpEgmQAAlQ3DkGSIAESMBBAhR3B51Kk0iABEiA4s4x4BuBESJydmD02yJywDcAtNcPAhR3P/zsq5UzReRyERkf/JxWAsQnIrJTRH4X/LnJV2C02x0CFHd3fElLviIwT0SuCX7w7+cD0cYMPfyD32EWH/7BB8FlAcgnRQQ/awiWBGwkQHG30Wvsc5QAZuQ3i8gtIoIxrYQZf1ZzqQ8H/NknIg+IyIMighk+LxKwggDF3Qo3sZMlCIRF/VMRuTMQ9rREGPVD4FHvqRR5jkObCFDcbfIW+xomgJk6RFeJ+i8147kuJPJoFzN5XiRgLAGKu7GuYcdKEMDi6C9EZGQgtgiZZHlB2BH++aOIXB8swGbZPtsigVgEKO6xMLGQIQQwW4eYYzcLZtJphV+SmodFWPQDu3Eg9JzFJyXI8toJUNy1I2YDKRBA7HujiFwQiKnuEEzcLuMDBiK/Q0Rm5fhhE7e/LOcRAYq7R8621FSEYdpEBAeOsLhp2qEjzOKxKwcLrhB47JfnRQK5E6C45+4CdqAMAcyMEV/HXnP83dQL3ywwg8cee8ThTflmYSov9isDAhT3DCCziaoI/ChYMLVJLNWHERZd/70qq3kTCaREgOKeEkhWkyoBzNYR4oBYVnsQKdUOJagMoSPM3LFGgA8mXiSQCwGKey7Y2WgJAghvrAyEHakAbI1fY50AeWog8LdyoZXjPQ8CFPc8qLPNYgQg7Fg4xf51m4Vd2aYEHvvhp1LgOeizJkBxz5o42ysn7BiPEPa89q+n7R18YGEGj/w0FPi06bK+sgQo7hwgeRNQM3bXhF1xpcDnPcI8bZ/i7qnjDTHbdWGnwBsy0HzsBsXdR6+bYzMWHBGuwEEgV0IxpejCRiwQcxeNOePP6Z5Q3J12r9HGqe2OLiyexgUd3kXDbZJxqbFcVQQo7lVh4001EvBR2BUyCnyNg4e3xyNAcY/HiaXSI6BOcSIJmK372GulAYFHsjGbTt/WajPvz5gAxT1j4J43p4SdovbV6Vt8gyELzx8KXeZT3HWRZb1RAiq7I3KuZP2CDVO9gVzwyKGDRWVfv8WY6hvr+0Vxt96FVhiAnSIIQ6iXbFjR6Yw6iTw0eOkHwlSmpTPOCAGb0UGA4q6DKusME1B72fGuU+yM4fVNAjjFinzwPMXK0ZEaAYp7aihZUQkC2Net8sW4vpe92kGgTrEiDw2yYfIigZoJUNxrRsgKyhBAbB0Lhz7tZa92QKgtkmCGfPC8SKAmAhT3mvDx5jIE1G4QhBoQduBVmQBywasTrHybU2VeLFGGAMWdw0MHAe6MqZ4qd9BUz453hghQ3Dkc0iaA+DF2xjxv+HtP07Y7zfrw9qmzucCaJlL/6qK4++dz3RZzAbV2wlxgrZ2h9zVQ3L0fAqkCwEIgwgpcQK0dKxdYa2fodQ0Ud6/dn6rxEHS8Jg9b+Wx7qXWqIFKsTC2wclE6Rai+VEVx98XTeu1UJ1DXBDN3va35VTu2Rs4LzgrwnIBfvq/JWop7Tfh4c0AAC6g8gapvOCDvDN7DihQFvEggFgGKeyxMLFSGgDqo5MPblPIaCFhgRd4Z7H3HmgYvEqhIgOJeERELlCHAmHB2w4NrGtmxdqIlirsTbszFCBVnf5DH5TPjj91INzODZGa8rW6I4m61+3LtPOPs+eBXGSQZf8+HvzWtUtytcZVRHWWcPT93MP6eH3urWqa4W+UuIzrLOHv+blDxd+5/z98XxvaA4m6sa4zsGGaNyDnOOHv+7uH+9/x9YHQPKO5Gu8e4zuEE6hARwdF4XvkTwP73j4MEY/n3hj0wigDF3Sh3GN0ZlTcGws53fZrhKuxYgsDzBR9m+MOoXlDcjXKHsZ3hHmtjXSNcAzHXN7n2jOKeK34rGlf52TfxdKSx/sLMfWaw/535Z4x1U7Ydo7hny9vG1pif3XyvMf+7+T7KvIcU98yRW9Ug8pgg1s787Oa7TeV/h78wk+flOQGKu+cDoIz5fA+qfWOD71+1z2faekxx14bW6orxNR/bHt8W6V+w42UPAb5/1R5fae0pxV0rXmsr/0Wwdxqzdy7Q2eVGfDBjeyREnumB7fJdqr2luKeK04nK1NY6JKaCSPCyjwC3rtrns9R7THFPHanVFTKNr9Xu+1rnmR7YHV9WZQnFvSpszt7ENL5uuZbpgd3yZyJrKO6JcDldWKUX4Ovy3HGzSg/M9ATu+DS2JRT32KicLsgYrbvuZXoCd31b1jKKu6eOD5mt0viu4e4KZwcD0wM769rShlHcPXR6xGSm8fVjDDA9sB9+/ouVFHfPHB4xl2l8/fE/0wP74+t+Synunjk8ZC7j7P75/joRwQE1nmHwwPcUdw+cXMREpvH10++w+pcichnTA7s/ACju7vu4mIVM4+un32E10wN74nuKuyeODpnJNL7++TxqMdMDezAGKO4eODlkIh5qnEK9Pvh67pf1tDZMgPF3x8cDxd1xB4fMU3H250UEDzYvEmD83eExQHF32LkR09R+duySYRpff/xezlIVf/84SPFMKg4RoLg75MwypnA/ux9+rsZK7n+vhpoF91DcLXBSjV3kfvYaAXpwO/PPOOhkiruDTg2ZpPKzM2+M235OwzqVfwYHnA6kUSHryJcAxT1f/rpbZ3523YTdqp/53x3yJ8XdIWdGTMEx81kiwvzs7vo4bctU/ncccsN2WV4WE6C4W+y8Ml3nHmY3/ZqFVTwLkQXlDNqguGcAOeMm+HBmDNzB5jg5cMCpFHcHnBgyQb14YxMPKrnl2ByswQGnmSIykucicqCfQpMU9xQgGlQFFlDhU8zeeZFArQTwgo++IINkrXXx/owJUNwzBq6xOS6gaoTradVcYLXY8RR3i50X6jozPbrhRxOtYAZJE70So08U9xiQDC+iThcy06PhjrK4e2qBFVtrn7TYDq+6TnG3292YVSEh2IMigvwxvEhAFwGMr5uDBGOIxfMynADF3XAHleked8bY6ztbe84UwRZ5juJukbNCXYWwY8bOnTF2+s/WXqsUwdhBM5VbJM12I8XdbP+U6h3fgWqn31zoNQQeYRlsu0UMnpehBCjuhjqmTLfUlkek8mXs0z7/udBjtYOGOWgM9ibF3WDnFOmaeukGhd0uv7nYW26RNNyrFHfDHRTqHrej2eMrX3qqxiS34RrocYq7gU4p0iU+RHb4ycdecmwa6nWKu6GOCXVLvSaPsyPzfeVrD5XAYwcNXvjBywACFHcDnFCmC+qQEl+TZ7af2DsRlUUSAs+FfgNGBMXdACeU6IISdqbvNddH7NnXCVDgDRoRFHeDnBHqCoXdTL+wV5UJUOArM8qkBMU9E8yJGqGwJ8LFwgYSoMAb4BSKuwFO4IzdLCewN6kQoMCngrH6Siju1bNL+07O2NMmyvryJkCBz9EDFPcc4YeaRk52pBXg4qkZ/mAv0iOgBB55aLhNMj2uFWuiuFdEpL2A2iOMnOx4oxIvEnCNwANBLnie1cjQsxT3DGEXaYqn+/Llz9azI8Cxnh3r/pZ8EPc7AqbLM2ZbqbmVwUyds5lKpPh7VwgogcdM/lYLjTJVS4qipLhnP8KQDxvCjhgkYu2MQ2bvA7aYHwGk08B7WG1MF0xxz2/cFG3ZJIeoNyiNFBGm7TVsoLA7mRFQ6YL/aNkbnUzSkorOynvmfkowi31NRKYFPz8LvrJ9Fun9t0UEcJtE5KiIqHt/LyLrgt8tC+7ZJSLfExHUqxxyf9CWKo+iUWfh36qOH4pImqEctdXx7UDYP6noHRYgAXcJnDZkyJDdn3766am9vb2XpZCPxictiTUqTBH3KYEYvxMI8KEiwjo0EHEI7h9EZJSIPCQiN4nIX4tIc+hDISzaccUdHxqXhmKBCJ2EPwhiAS1RCLFG1MetjrVQ5L1OEXjppZf67r777uOtra3Hjh07doN8lXys2kuJu+taEpuPKeIeFvPoDD1sTFi0Ue6KIh8Cysmqzjjirmb1jwYfHGgT9Yc/MGJDjRTE/nWIOxaQsJDEiwRIQEQKhQJetC1r1qz54v777x8wfPjw3x48eBDf4Ku5os+9eobD3/Zt15JEXEwR9/AMGTNyvE4OQogQzfmBRZeIyIfB724UEXzSbw3N4h8PyiIk878i8mIg/HHE/ZHgW0F0YLWGwkCJwIrIiGDRiPH1pORY3gsCStxhbGdn55fXX3/9iYMHDz46efLkaU8++eS2hBCiYVrc7oqWJETxVXFTxD3uzF058BkRmS4itwfx92Kxc9iHEE4ccS82c68KaHDTdQMGDHi4sbHx6IoVK26YM2fO07VUxntJwEUCYXGHfV1dXbJo0aLjr732Wv306dNbnnjiiX9OYHfSmbstWpIAwdeLmiLumOUi5v1/ZWLuquco1yIi1wazbfw/BLwxCH2cJSKYxf8qIu5K6FW5vwruR/wevwvH3LGYG64zurhbCvhpw4cP33Lw4MGJixcv/vO8efNOwm6AcePGcbtj1UOUN7pKICruys5HH31U7r33Xpk8efKHixYtam5ubv5NDAZKrF3Rkhgmly9iirj/SUS+E4RVSu2WUZaEF1KxG0Z9/VJhGdy/XUQmBGK/OCgDAce9qhxCLvj5VihuH94tkygks2DBgjtaWlp+eOaZZ9bfdddd9aNHj1b9pbjXPExZgYsESok7bO3s7JTbb7+97/Dhw3WLFy/+r2nTpv3rlClToBOlLiXu1mtJWr42RdzT2pWSFpfY9axfv/4f77vvvofb29v/5tprr5UlS5ZE76W4x6bJgj4RKCfu4IAwzSOPPCItLS1yySWX9CxZsuSWGTNm/LwEo2Ixd59wfsNWinuV7t+zZ8/UVatW3bN69epJw4YN61u6dGndpEmTitVGca+SMW9zm0AlcVfWt7e3yz333CPvvfeeLFiwYPf8+fP/7dxzz30uQofiHgFCcU/4/Ozevfvil19++fZVq1b9/f79+/uam5vrbrgBG3dKXhT3hIxZ3A8CccVd0cAsHvH4MWPGQOR/M2nSpB+NHz/+1eD3FHfDxN2aUbxv374phULh5scee2zOpk2bZOrUqbJ06VI544wzKtlAca9EiL/3kkBScQckzN5XrFghbW1tMnPmTJk7d27LmDFj7jrvvPM6vYRYxui8Z+7G+2Pfvn1Xf/DBB99fv379rLVr1/Y1NjbWIa5eIgTDsIzxHmUHTSFQjbgXC9U0NTV9OXv27J+cfvrpPx4/fjy2VfMyYJ+7sU4oFArNH3300Q8ef/zxiyHqgwcP7g+/YLaQ8OLMPSEwFveDQC3irgjhWzTCNVh8nTt37mezZ8++76yzzrp/9OjRXX5QLG0lZ+4hNjt27Ditvr5+3rvvvrvo6aefPrulpeWEQYMGVSvqqmaKu+9PGe0vSiANcS8m8nPmzPnTrFmzll999dU4nOjtRXEXkd27d58jIvP2799/Y0tLy6CnnnpqAGLpVc7Uo4OJ4u7t40XDyxFIU9yjIo/Y/PTp07uvuuqq1dOmTfvx2LFjkZTQq8trcd+7d+/k48ePf3/z5s3Xbdy4sW7btm0nTpw4UZqbm+WKK5CTLJWL4p4KRlbiGgEd4q4Ybd26tX9nTUdHh1x44YW9kydPfmHhwoV3jB07FjmnvLi8E/ddu3aNqq+vn7Fr164FzzzzzDmbN2+u7+vrq7vyyiv7Z+oxdr8kHRgU96TEWN4LAjrFXQHEDB4x+eeee66vrq6u7vLLLz94wQUX/HTZsmV3uw7ZC3EvFAoNdXV1M7Zv3/6DLVu2THj22Wd7Dx8+XI9Z+jXXXNM/Sx80aJAuX1PcdZFlvVYTyELcFSAsuGI2v3Hjxt5t27bVNzQ0fDFy5MhXTz311P9obW2Nk7vGOtbOintbW9vJQ4cOnbFly5abtm/fPmXr1q0nIE/FqFGj+ne8YKauYZZebABQ3K17LNjhLAhkKe5hezCbx0weQv/666+fMGTIkK6Ghoa2I0eO/OTo0aPPZmF7Fm04Je47d+5s3LBhw9wDBw5895133pmwY8eOgfjExgwds/MMBT3sO4p7FiOZbVhHIC9xjwp9a2tr9wsvvPAtxOdPOeWUYw0NDXt7eno2HDly5NcpvP4vN79YLe6dnZ2DVq5ceXNXV9ffHThw4IJCoTAIYj5s2DCkC+0XdBw20hhyieM4inscSizjHQETxD0MHdrxyiuv/LmtrW1AR0dHPWb4AwcO/GzgwIEvdnd3/08g9M/b4iibxP00pAS+6KKL/unLL7+89OOPP/7bt95662SARqgFKXYh5PjJKNwS18cU97ikWM4rAqaJexQ+xP3VV1893tHRccKePXuOvfnmmwNR5uSTT+78/PPPXw7EfqeI4O1vxr3wPhNxLxQKl8d5YcWuXbvOXL58+T8MGDBgxPvvv39ed3f3mV1dXQ0HDx4c0tPTc4IScoh5Y2PjX8Tc8CeC4m64g9i9fAiYLu7FqLS3t/e1t7fXQfj37t37xRtvvDEA5U488cSek046aV9PT89eETkQCD8E/xvCXygUvjNu3Ljf6qaembh3dna2dXd399uDFJ64Dh061J8IKPx/yuAJEyb04sj/mDFj6jArx2w89AIM3VzSrJ/iniZN1uUMARvFvRh8vFjk0KFDvXg9IP6O8A7i9+EL2oXwMP4cOXLkmmXLll2n25GZiLuI9L/lXF1Y4MSF2bcKoahEXAkSculmk1b9FPe0SLIepwi4Iu7lnKImsupPzPZHjBjx67Vr116j25mZiHtTU9MtCxcuXJnzwqZulqXqp7jnRZ7tGk3AB3Ev4oBPent7Hzz//PPv1O2cTMQdMXcRadNtjKH1U9wNdQy7lS8Birte/hR3vXxRO8VdP2O2YCEBirtep1Hc9fKluOvnyxYsJUBx1+s4irtevhR3/XzZgqUEKO56HUdx18uX4q6fL1uwlADFXa/jKO56+VLc9fNlC5YSoLjrdRzFXSPf+fPny8UXX/wvDz300M81NsOq4xPAjq1bbU4GFd9U80tOmjSp77bbbrP1cGK1gLkVslpyJt03btw4aWpqunXdunUPmNQvj/uCw3RTReR3HjMwyfS+1atX96cR8eiiuLvgbIq7cV6kuJvlEor7N/0xSkQeR5LE0K+Qn+Z7IvJaEvcxLJOEVsKyFPeEwPQXp7jrZ5ykBYp7ZVp3BEWWVy769RIU96TEEpSnuCeAlU1Rins2nOO2QnEvT6pJRC4N1ok+iwtVlaO4JyWWoDzFPQGsbIpS3LPhHLcVintpUt8WEczaIfBH4wINl8tE3KNZIavpKO8hARIgAYcIlNNexN0fEpGbksbZMxd3ZIV0yCmxTVm3bt3KiRMnPtzR0bEh9k0sqJMAt0LqpJu87jY8H6NGjXoj+a1231FmB91QEVknIoix/6EWK7OaudfSR5vvZRjALO/RH/SHWQS+2RuEYVqKdPKSpGJPcdfraoqJXr5Ja6c/khLTW57+0MiX4q4RbrDWwEMzehknqZ1ikoSW/rL0h0bGFHeNcCnueuFWUTvFpApoGm+hPzTCpbhrhBscc8di8k69zbD2mASQdoD+iAkrg2L0h0bIFHeNcFk1CZAACeRFgOKeF3m2SwIkQAIaCVDcNcINqg4nAvpZmaPEan/rtOC+8NYnnFZ7Mfj/qpII6TfT+BbCfFtrOflnvKVmdzC81e/aYE93sR7zeajRjxT3GgFWuP0UEVkpIr8Xkf8O/R2HFMJXuBx+BzF/OMgEh3Lh02p4OJopTokdF07AVHUypsSt8oYwgfDJy+i45vOQ8lihuKcMNFJd9BgxRBvCjBdGhBMBRU+llTullsrRZL1mG1d7lCcY3ikiN1abt8M4C+3oUDQRFj5k3yoye+fzkII/Ke4pQCxTRTT5T6lkQMVm7qWSBtWUKU6vucbWHv1A5AdkPq6KfmMq9Q2Kz0MK/qG4pwCxgriHZ+qVZowY7MtEpFhsPhy7T3wUWa+Zxtce5Y6Z4X8Gs/dEL0Aw3lKzOxidqWOick6QR6VYz/k81OBPinsN8GLcGg3DlBJ39TX00eArarmZpRL5hUlzTcTor6tFKO5meDauuPN5SMFfFPcUIAZVRFf3sRPgQCQnc6mwTLH/L7foxwXBZH5jWCYZL12l44Zl+Dyk4AGKewoQy1QRnTGWWlBNMpij8Ui9FrhRezQMUyk85obV5lkRDcOUWlDl85CC7yjuKUAsU0XcrZDFvobiJbkIvXwY2QoZ3ibJeHF8/3ErZHxWukrG3QrJ5yEFD1DcU4BYoYpSh5iKxePDbz0vdYgJzXFBNbnfeIgpOTMdd5Q6xMTnIWXaFPeUgbI6EiABEjCBAMXdBC+wDyRAAiSQMgGKe8pAWR0JkAAJmECA4m6CF9gHEiABEkiZAMU9ZaCsjgRIgARMIEBxN8EL7AMJkAAJpEyA4p4yUFZHAiRAAiYQ+H+CQnUm2bBXZgAAAABJRU5ErkJggg=="/>
        <xdr:cNvSpPr>
          <a:spLocks noChangeAspect="1" noChangeArrowheads="1"/>
        </xdr:cNvSpPr>
      </xdr:nvSpPr>
      <xdr:spPr bwMode="auto">
        <a:xfrm>
          <a:off x="5829300" y="7680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109829</xdr:colOff>
      <xdr:row>25</xdr:row>
      <xdr:rowOff>57807</xdr:rowOff>
    </xdr:from>
    <xdr:to>
      <xdr:col>0</xdr:col>
      <xdr:colOff>1361070</xdr:colOff>
      <xdr:row>28</xdr:row>
      <xdr:rowOff>110358</xdr:rowOff>
    </xdr:to>
    <xdr:pic>
      <xdr:nvPicPr>
        <xdr:cNvPr id="10" name="Picture 9">
          <a:extLst>
            <a:ext uri="{FF2B5EF4-FFF2-40B4-BE49-F238E27FC236}">
              <a16:creationId xmlns:a16="http://schemas.microsoft.com/office/drawing/2014/main" xmlns="" id="{DB036844-F206-4DBC-B9D3-5C331DD8F6F1}"/>
            </a:ext>
          </a:extLst>
        </xdr:cNvPr>
        <xdr:cNvPicPr>
          <a:picLocks noChangeAspect="1"/>
        </xdr:cNvPicPr>
      </xdr:nvPicPr>
      <xdr:blipFill>
        <a:blip xmlns:r="http://schemas.openxmlformats.org/officeDocument/2006/relationships" r:embed="rId1"/>
        <a:stretch>
          <a:fillRect/>
        </a:stretch>
      </xdr:blipFill>
      <xdr:spPr>
        <a:xfrm>
          <a:off x="109829" y="5407573"/>
          <a:ext cx="1251241" cy="604344"/>
        </a:xfrm>
        <a:prstGeom prst="rect">
          <a:avLst/>
        </a:prstGeom>
      </xdr:spPr>
    </xdr:pic>
    <xdr:clientData/>
  </xdr:twoCellAnchor>
  <xdr:twoCellAnchor editAs="oneCell">
    <xdr:from>
      <xdr:col>0</xdr:col>
      <xdr:colOff>162074</xdr:colOff>
      <xdr:row>39</xdr:row>
      <xdr:rowOff>169333</xdr:rowOff>
    </xdr:from>
    <xdr:to>
      <xdr:col>0</xdr:col>
      <xdr:colOff>5238884</xdr:colOff>
      <xdr:row>53</xdr:row>
      <xdr:rowOff>143933</xdr:rowOff>
    </xdr:to>
    <xdr:pic>
      <xdr:nvPicPr>
        <xdr:cNvPr id="11" name="Picture 10" descr="https://www.imathas.com/stattools/norm.php?shadep=1&amp;dist=z&amp;df=25&amp;testtype=two&amp;CV=1.64&amp;teststat=125.51&amp;imgwidth=800&amp;imgheight=400"/>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62074" y="7899400"/>
          <a:ext cx="5076810" cy="25823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175260</xdr:colOff>
      <xdr:row>1</xdr:row>
      <xdr:rowOff>0</xdr:rowOff>
    </xdr:from>
    <xdr:to>
      <xdr:col>13</xdr:col>
      <xdr:colOff>196724</xdr:colOff>
      <xdr:row>12</xdr:row>
      <xdr:rowOff>175260</xdr:rowOff>
    </xdr:to>
    <xdr:pic>
      <xdr:nvPicPr>
        <xdr:cNvPr id="2" name="Picture 1"/>
        <xdr:cNvPicPr>
          <a:picLocks noChangeAspect="1"/>
        </xdr:cNvPicPr>
      </xdr:nvPicPr>
      <xdr:blipFill>
        <a:blip xmlns:r="http://schemas.openxmlformats.org/officeDocument/2006/relationships" r:embed="rId1"/>
        <a:stretch>
          <a:fillRect/>
        </a:stretch>
      </xdr:blipFill>
      <xdr:spPr>
        <a:xfrm>
          <a:off x="175260" y="182880"/>
          <a:ext cx="7946264" cy="218694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xmlns=""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5.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6.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workbookViewId="0">
      <selection activeCell="I23" sqref="I23"/>
    </sheetView>
  </sheetViews>
  <sheetFormatPr defaultRowHeight="14.4" x14ac:dyDescent="0.3"/>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45"/>
  <sheetViews>
    <sheetView topLeftCell="A20" zoomScale="90" zoomScaleNormal="90" workbookViewId="0">
      <selection activeCell="D17" sqref="D17"/>
    </sheetView>
  </sheetViews>
  <sheetFormatPr defaultRowHeight="14.4" x14ac:dyDescent="0.3"/>
  <cols>
    <col min="2" max="2" width="103.6640625" customWidth="1"/>
    <col min="3" max="3" width="10.5546875" style="38" bestFit="1" customWidth="1"/>
  </cols>
  <sheetData>
    <row r="2" spans="1:3" x14ac:dyDescent="0.3">
      <c r="A2" t="s">
        <v>48</v>
      </c>
    </row>
    <row r="3" spans="1:3" x14ac:dyDescent="0.3">
      <c r="A3" s="18" t="s">
        <v>50</v>
      </c>
      <c r="B3" t="s">
        <v>49</v>
      </c>
    </row>
    <row r="4" spans="1:3" x14ac:dyDescent="0.3">
      <c r="B4" t="s">
        <v>218</v>
      </c>
      <c r="C4" s="38" t="s">
        <v>56</v>
      </c>
    </row>
    <row r="5" spans="1:3" x14ac:dyDescent="0.3">
      <c r="B5" t="s">
        <v>219</v>
      </c>
      <c r="C5" s="38" t="s">
        <v>57</v>
      </c>
    </row>
    <row r="6" spans="1:3" x14ac:dyDescent="0.3">
      <c r="B6" t="s">
        <v>51</v>
      </c>
    </row>
    <row r="7" spans="1:3" x14ac:dyDescent="0.3">
      <c r="B7" t="s">
        <v>52</v>
      </c>
    </row>
    <row r="9" spans="1:3" x14ac:dyDescent="0.3">
      <c r="A9" s="18" t="s">
        <v>46</v>
      </c>
      <c r="B9" t="s">
        <v>53</v>
      </c>
    </row>
    <row r="10" spans="1:3" x14ac:dyDescent="0.3">
      <c r="A10" s="18" t="s">
        <v>54</v>
      </c>
      <c r="B10" t="s">
        <v>55</v>
      </c>
    </row>
    <row r="11" spans="1:3" x14ac:dyDescent="0.3">
      <c r="B11" s="1" t="s">
        <v>0</v>
      </c>
    </row>
    <row r="12" spans="1:3" ht="18" customHeight="1" x14ac:dyDescent="0.3">
      <c r="B12" s="33" t="s">
        <v>220</v>
      </c>
    </row>
    <row r="13" spans="1:3" x14ac:dyDescent="0.3">
      <c r="B13" t="s">
        <v>2</v>
      </c>
      <c r="C13" s="38" t="s">
        <v>56</v>
      </c>
    </row>
    <row r="14" spans="1:3" x14ac:dyDescent="0.3">
      <c r="B14" t="s">
        <v>3</v>
      </c>
      <c r="C14" s="38" t="s">
        <v>57</v>
      </c>
    </row>
    <row r="16" spans="1:3" x14ac:dyDescent="0.3">
      <c r="B16" s="1" t="s">
        <v>1</v>
      </c>
    </row>
    <row r="18" spans="2:2" ht="31.8" customHeight="1" x14ac:dyDescent="0.3">
      <c r="B18" s="3" t="s">
        <v>223</v>
      </c>
    </row>
    <row r="19" spans="2:2" x14ac:dyDescent="0.3">
      <c r="B19" s="3"/>
    </row>
    <row r="20" spans="2:2" x14ac:dyDescent="0.3">
      <c r="B20" s="1" t="s">
        <v>4</v>
      </c>
    </row>
    <row r="21" spans="2:2" x14ac:dyDescent="0.3">
      <c r="B21" s="2" t="s">
        <v>221</v>
      </c>
    </row>
    <row r="22" spans="2:2" x14ac:dyDescent="0.3">
      <c r="B22" t="s">
        <v>58</v>
      </c>
    </row>
    <row r="24" spans="2:2" x14ac:dyDescent="0.3">
      <c r="B24" s="1" t="s">
        <v>8</v>
      </c>
    </row>
    <row r="26" spans="2:2" ht="43.2" customHeight="1" x14ac:dyDescent="0.3">
      <c r="B26" s="2" t="s">
        <v>224</v>
      </c>
    </row>
    <row r="28" spans="2:2" x14ac:dyDescent="0.3">
      <c r="B28" s="1" t="s">
        <v>11</v>
      </c>
    </row>
    <row r="29" spans="2:2" x14ac:dyDescent="0.3">
      <c r="B29" s="2" t="s">
        <v>222</v>
      </c>
    </row>
    <row r="31" spans="2:2" x14ac:dyDescent="0.3">
      <c r="B31" s="1" t="s">
        <v>12</v>
      </c>
    </row>
    <row r="32" spans="2:2" x14ac:dyDescent="0.3">
      <c r="B32" t="s">
        <v>204</v>
      </c>
    </row>
    <row r="33" spans="2:2" x14ac:dyDescent="0.3">
      <c r="B33" s="4" t="s">
        <v>59</v>
      </c>
    </row>
    <row r="34" spans="2:2" x14ac:dyDescent="0.3">
      <c r="B34" s="4" t="s">
        <v>60</v>
      </c>
    </row>
    <row r="35" spans="2:2" x14ac:dyDescent="0.3">
      <c r="B35" s="4" t="s">
        <v>225</v>
      </c>
    </row>
    <row r="36" spans="2:2" x14ac:dyDescent="0.3">
      <c r="B36" s="16">
        <f xml:space="preserve"> (98.2846-98.6)/(0.6824/SQRT(52))</f>
        <v>-3.3329158038725986</v>
      </c>
    </row>
    <row r="37" spans="2:2" x14ac:dyDescent="0.3">
      <c r="B37" s="4" t="s">
        <v>226</v>
      </c>
    </row>
    <row r="38" spans="2:2" x14ac:dyDescent="0.3">
      <c r="B38" s="4" t="s">
        <v>228</v>
      </c>
    </row>
    <row r="39" spans="2:2" x14ac:dyDescent="0.3">
      <c r="B39" s="4" t="s">
        <v>227</v>
      </c>
    </row>
    <row r="40" spans="2:2" x14ac:dyDescent="0.3">
      <c r="B40" s="4" t="s">
        <v>229</v>
      </c>
    </row>
    <row r="41" spans="2:2" x14ac:dyDescent="0.3">
      <c r="B41" s="4" t="s">
        <v>91</v>
      </c>
    </row>
    <row r="42" spans="2:2" x14ac:dyDescent="0.3">
      <c r="B42" s="4"/>
    </row>
    <row r="43" spans="2:2" x14ac:dyDescent="0.3">
      <c r="B43" s="1" t="s">
        <v>15</v>
      </c>
    </row>
    <row r="44" spans="2:2" x14ac:dyDescent="0.3">
      <c r="B44" t="s">
        <v>17</v>
      </c>
    </row>
    <row r="45" spans="2:2" x14ac:dyDescent="0.3">
      <c r="B45" t="s">
        <v>231</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D15:F27"/>
  <sheetViews>
    <sheetView workbookViewId="0">
      <selection activeCell="I23" sqref="I23:J23"/>
    </sheetView>
  </sheetViews>
  <sheetFormatPr defaultRowHeight="14.4" x14ac:dyDescent="0.3"/>
  <sheetData>
    <row r="15" spans="4:6" ht="15" thickBot="1" x14ac:dyDescent="0.35"/>
    <row r="16" spans="4:6" x14ac:dyDescent="0.3">
      <c r="D16" s="30" t="s">
        <v>68</v>
      </c>
      <c r="E16" s="31" t="s">
        <v>61</v>
      </c>
      <c r="F16" s="32" t="s">
        <v>62</v>
      </c>
    </row>
    <row r="17" spans="4:6" x14ac:dyDescent="0.3">
      <c r="D17" s="22">
        <v>1</v>
      </c>
      <c r="E17" s="21">
        <v>16</v>
      </c>
      <c r="F17" s="23">
        <v>19</v>
      </c>
    </row>
    <row r="18" spans="4:6" x14ac:dyDescent="0.3">
      <c r="D18" s="22">
        <v>2</v>
      </c>
      <c r="E18" s="21">
        <v>20</v>
      </c>
      <c r="F18" s="23">
        <v>22</v>
      </c>
    </row>
    <row r="19" spans="4:6" x14ac:dyDescent="0.3">
      <c r="D19" s="22">
        <v>3</v>
      </c>
      <c r="E19" s="21">
        <v>21</v>
      </c>
      <c r="F19" s="23">
        <v>24</v>
      </c>
    </row>
    <row r="20" spans="4:6" x14ac:dyDescent="0.3">
      <c r="D20" s="22">
        <v>4</v>
      </c>
      <c r="E20" s="21">
        <v>22</v>
      </c>
      <c r="F20" s="23">
        <v>24</v>
      </c>
    </row>
    <row r="21" spans="4:6" x14ac:dyDescent="0.3">
      <c r="D21" s="22">
        <v>5</v>
      </c>
      <c r="E21" s="21">
        <v>23</v>
      </c>
      <c r="F21" s="23">
        <v>25</v>
      </c>
    </row>
    <row r="22" spans="4:6" x14ac:dyDescent="0.3">
      <c r="D22" s="22">
        <v>6</v>
      </c>
      <c r="E22" s="21">
        <v>22</v>
      </c>
      <c r="F22" s="23">
        <v>25</v>
      </c>
    </row>
    <row r="23" spans="4:6" x14ac:dyDescent="0.3">
      <c r="D23" s="22">
        <v>7</v>
      </c>
      <c r="E23" s="21">
        <v>27</v>
      </c>
      <c r="F23" s="23">
        <v>26</v>
      </c>
    </row>
    <row r="24" spans="4:6" x14ac:dyDescent="0.3">
      <c r="D24" s="22">
        <v>8</v>
      </c>
      <c r="E24" s="21">
        <v>25</v>
      </c>
      <c r="F24" s="23">
        <v>26</v>
      </c>
    </row>
    <row r="25" spans="4:6" x14ac:dyDescent="0.3">
      <c r="D25" s="22">
        <v>9</v>
      </c>
      <c r="E25" s="21">
        <v>27</v>
      </c>
      <c r="F25" s="23">
        <v>28</v>
      </c>
    </row>
    <row r="26" spans="4:6" ht="15" thickBot="1" x14ac:dyDescent="0.35">
      <c r="D26" s="27">
        <v>10</v>
      </c>
      <c r="E26" s="28">
        <v>28</v>
      </c>
      <c r="F26" s="29">
        <v>32</v>
      </c>
    </row>
    <row r="27" spans="4:6" ht="15" thickBot="1" x14ac:dyDescent="0.35">
      <c r="D27" s="24" t="s">
        <v>29</v>
      </c>
      <c r="E27" s="25">
        <f>AVERAGE(E17:E26)</f>
        <v>23.1</v>
      </c>
      <c r="F27" s="26">
        <f>AVERAGE(F17:F26)</f>
        <v>25.1</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103"/>
  <sheetViews>
    <sheetView topLeftCell="A24" zoomScale="90" zoomScaleNormal="90" workbookViewId="0">
      <selection activeCell="H60" sqref="H60"/>
    </sheetView>
  </sheetViews>
  <sheetFormatPr defaultRowHeight="14.4" x14ac:dyDescent="0.3"/>
  <cols>
    <col min="2" max="2" width="71.21875" customWidth="1"/>
    <col min="3" max="3" width="10" style="8" customWidth="1"/>
    <col min="5" max="5" width="10.21875" customWidth="1"/>
    <col min="6" max="6" width="17.109375" bestFit="1" customWidth="1"/>
    <col min="7" max="7" width="16.44140625" style="8" customWidth="1"/>
    <col min="8" max="8" width="14.44140625" customWidth="1"/>
    <col min="9" max="9" width="17.109375" bestFit="1" customWidth="1"/>
    <col min="10" max="10" width="9.109375" customWidth="1"/>
  </cols>
  <sheetData>
    <row r="1" spans="1:10" ht="15" thickBot="1" x14ac:dyDescent="0.35"/>
    <row r="2" spans="1:10" x14ac:dyDescent="0.3">
      <c r="A2" s="19" t="s">
        <v>50</v>
      </c>
      <c r="B2" s="94" t="s">
        <v>63</v>
      </c>
      <c r="E2" s="19" t="s">
        <v>46</v>
      </c>
      <c r="F2" s="14" t="s">
        <v>42</v>
      </c>
      <c r="G2" s="20"/>
      <c r="I2" s="14" t="s">
        <v>92</v>
      </c>
      <c r="J2" s="14"/>
    </row>
    <row r="3" spans="1:10" x14ac:dyDescent="0.3">
      <c r="B3" t="s">
        <v>257</v>
      </c>
      <c r="F3" s="12"/>
      <c r="G3" s="40"/>
      <c r="I3" s="12"/>
      <c r="J3" s="12"/>
    </row>
    <row r="4" spans="1:10" x14ac:dyDescent="0.3">
      <c r="B4" t="s">
        <v>258</v>
      </c>
      <c r="F4" s="15" t="s">
        <v>29</v>
      </c>
      <c r="G4" s="98">
        <v>23.1</v>
      </c>
      <c r="I4" s="15" t="s">
        <v>29</v>
      </c>
      <c r="J4" s="90">
        <v>25.1</v>
      </c>
    </row>
    <row r="5" spans="1:10" x14ac:dyDescent="0.3">
      <c r="F5" s="12" t="s">
        <v>30</v>
      </c>
      <c r="G5" s="99">
        <v>1.1780398031381509</v>
      </c>
      <c r="I5" s="12" t="s">
        <v>30</v>
      </c>
      <c r="J5" s="91">
        <v>1.089852181618119</v>
      </c>
    </row>
    <row r="6" spans="1:10" x14ac:dyDescent="0.3">
      <c r="B6" t="s">
        <v>64</v>
      </c>
      <c r="C6" s="8" t="s">
        <v>66</v>
      </c>
      <c r="F6" s="12" t="s">
        <v>31</v>
      </c>
      <c r="G6" s="99">
        <v>22.5</v>
      </c>
      <c r="I6" s="12" t="s">
        <v>31</v>
      </c>
      <c r="J6" s="91">
        <v>25</v>
      </c>
    </row>
    <row r="7" spans="1:10" x14ac:dyDescent="0.3">
      <c r="B7" t="s">
        <v>65</v>
      </c>
      <c r="C7" s="8" t="s">
        <v>67</v>
      </c>
      <c r="F7" s="12" t="s">
        <v>32</v>
      </c>
      <c r="G7" s="99">
        <v>22</v>
      </c>
      <c r="I7" s="12" t="s">
        <v>32</v>
      </c>
      <c r="J7" s="91">
        <v>24</v>
      </c>
    </row>
    <row r="8" spans="1:10" x14ac:dyDescent="0.3">
      <c r="F8" s="15" t="s">
        <v>33</v>
      </c>
      <c r="G8" s="98">
        <v>3.7252889522529307</v>
      </c>
      <c r="I8" s="15" t="s">
        <v>33</v>
      </c>
      <c r="J8" s="90">
        <v>3.4464152068167495</v>
      </c>
    </row>
    <row r="9" spans="1:10" x14ac:dyDescent="0.3">
      <c r="F9" s="12" t="s">
        <v>34</v>
      </c>
      <c r="G9" s="99">
        <v>13.877777777777737</v>
      </c>
      <c r="I9" s="12" t="s">
        <v>34</v>
      </c>
      <c r="J9" s="91">
        <v>11.877777777777737</v>
      </c>
    </row>
    <row r="10" spans="1:10" x14ac:dyDescent="0.3">
      <c r="A10" s="19" t="s">
        <v>47</v>
      </c>
      <c r="B10" s="94" t="s">
        <v>69</v>
      </c>
      <c r="F10" s="12" t="s">
        <v>35</v>
      </c>
      <c r="G10" s="99">
        <v>-0.13711804397195149</v>
      </c>
      <c r="I10" s="12" t="s">
        <v>35</v>
      </c>
      <c r="J10" s="91">
        <v>1.5681344193080253</v>
      </c>
    </row>
    <row r="11" spans="1:10" x14ac:dyDescent="0.3">
      <c r="A11" s="19"/>
      <c r="B11" t="s">
        <v>233</v>
      </c>
      <c r="F11" s="12" t="s">
        <v>36</v>
      </c>
      <c r="G11" s="99">
        <v>-0.42038426075022306</v>
      </c>
      <c r="I11" s="12" t="s">
        <v>36</v>
      </c>
      <c r="J11" s="91">
        <v>0.3220493592797844</v>
      </c>
    </row>
    <row r="12" spans="1:10" x14ac:dyDescent="0.3">
      <c r="B12" t="s">
        <v>234</v>
      </c>
      <c r="F12" s="12" t="s">
        <v>37</v>
      </c>
      <c r="G12" s="99">
        <v>12</v>
      </c>
      <c r="I12" s="12" t="s">
        <v>37</v>
      </c>
      <c r="J12" s="91">
        <v>13</v>
      </c>
    </row>
    <row r="13" spans="1:10" x14ac:dyDescent="0.3">
      <c r="B13" t="s">
        <v>87</v>
      </c>
      <c r="C13" s="8" t="s">
        <v>66</v>
      </c>
      <c r="F13" s="12" t="s">
        <v>38</v>
      </c>
      <c r="G13" s="99">
        <v>16</v>
      </c>
      <c r="I13" s="12" t="s">
        <v>38</v>
      </c>
      <c r="J13" s="91">
        <v>19</v>
      </c>
    </row>
    <row r="14" spans="1:10" x14ac:dyDescent="0.3">
      <c r="B14" t="s">
        <v>81</v>
      </c>
      <c r="C14" s="8" t="s">
        <v>67</v>
      </c>
      <c r="F14" s="12" t="s">
        <v>39</v>
      </c>
      <c r="G14" s="99">
        <v>28</v>
      </c>
      <c r="I14" s="12" t="s">
        <v>39</v>
      </c>
      <c r="J14" s="91">
        <v>32</v>
      </c>
    </row>
    <row r="15" spans="1:10" x14ac:dyDescent="0.3">
      <c r="F15" s="12" t="s">
        <v>40</v>
      </c>
      <c r="G15" s="99">
        <v>231</v>
      </c>
      <c r="I15" s="12" t="s">
        <v>40</v>
      </c>
      <c r="J15" s="91">
        <v>251</v>
      </c>
    </row>
    <row r="16" spans="1:10" ht="15" thickBot="1" x14ac:dyDescent="0.35">
      <c r="B16" t="s">
        <v>82</v>
      </c>
      <c r="F16" s="35" t="s">
        <v>41</v>
      </c>
      <c r="G16" s="100">
        <v>10</v>
      </c>
      <c r="I16" s="35" t="s">
        <v>41</v>
      </c>
      <c r="J16" s="92">
        <v>10</v>
      </c>
    </row>
    <row r="17" spans="2:13" x14ac:dyDescent="0.3">
      <c r="B17" t="s">
        <v>83</v>
      </c>
    </row>
    <row r="18" spans="2:13" x14ac:dyDescent="0.3">
      <c r="B18" t="s">
        <v>84</v>
      </c>
    </row>
    <row r="20" spans="2:13" x14ac:dyDescent="0.3">
      <c r="B20" s="94" t="s">
        <v>85</v>
      </c>
    </row>
    <row r="21" spans="2:13" x14ac:dyDescent="0.3">
      <c r="B21" t="s">
        <v>94</v>
      </c>
      <c r="F21" s="93"/>
    </row>
    <row r="22" spans="2:13" ht="57.6" x14ac:dyDescent="0.3">
      <c r="B22" s="33" t="s">
        <v>236</v>
      </c>
      <c r="C22" s="101"/>
      <c r="D22" s="3"/>
      <c r="E22" s="3"/>
    </row>
    <row r="24" spans="2:13" x14ac:dyDescent="0.3">
      <c r="B24" s="94" t="s">
        <v>98</v>
      </c>
    </row>
    <row r="26" spans="2:13" x14ac:dyDescent="0.3">
      <c r="B26" s="4" t="s">
        <v>86</v>
      </c>
    </row>
    <row r="27" spans="2:13" x14ac:dyDescent="0.3">
      <c r="B27" s="4"/>
    </row>
    <row r="29" spans="2:13" x14ac:dyDescent="0.3">
      <c r="I29" s="37"/>
      <c r="J29" s="37"/>
      <c r="K29" s="37"/>
      <c r="L29" s="37"/>
      <c r="M29" s="37"/>
    </row>
    <row r="30" spans="2:13" x14ac:dyDescent="0.3">
      <c r="I30" s="37"/>
      <c r="J30" s="37"/>
      <c r="K30" s="37"/>
      <c r="L30" s="37"/>
      <c r="M30" s="37"/>
    </row>
    <row r="31" spans="2:13" x14ac:dyDescent="0.3">
      <c r="I31" s="37"/>
      <c r="J31" s="37"/>
      <c r="K31" s="37"/>
      <c r="L31" s="37"/>
      <c r="M31" s="37"/>
    </row>
    <row r="32" spans="2:13" x14ac:dyDescent="0.3">
      <c r="I32" s="37"/>
      <c r="J32" s="89"/>
      <c r="K32" s="89"/>
      <c r="L32" s="89"/>
      <c r="M32" s="37"/>
    </row>
    <row r="33" spans="1:13" x14ac:dyDescent="0.3">
      <c r="I33" s="37"/>
      <c r="J33" s="12"/>
      <c r="K33" s="12"/>
      <c r="L33" s="12"/>
      <c r="M33" s="37"/>
    </row>
    <row r="34" spans="1:13" x14ac:dyDescent="0.3">
      <c r="I34" s="37"/>
      <c r="J34" s="12"/>
      <c r="K34" s="12"/>
      <c r="L34" s="12"/>
      <c r="M34" s="37"/>
    </row>
    <row r="35" spans="1:13" ht="48" customHeight="1" x14ac:dyDescent="0.3">
      <c r="B35" t="s">
        <v>100</v>
      </c>
      <c r="I35" s="37"/>
      <c r="J35" s="12"/>
      <c r="K35" s="12"/>
      <c r="L35" s="12"/>
      <c r="M35" s="37"/>
    </row>
    <row r="36" spans="1:13" x14ac:dyDescent="0.3">
      <c r="B36" t="s">
        <v>99</v>
      </c>
      <c r="I36" s="37"/>
      <c r="J36" s="12"/>
      <c r="K36" s="12"/>
      <c r="L36" s="12"/>
      <c r="M36" s="37"/>
    </row>
    <row r="37" spans="1:13" x14ac:dyDescent="0.3">
      <c r="B37" t="s">
        <v>237</v>
      </c>
      <c r="I37" s="37"/>
      <c r="J37" s="12"/>
      <c r="K37" s="12"/>
      <c r="L37" s="12"/>
      <c r="M37" s="37"/>
    </row>
    <row r="38" spans="1:13" x14ac:dyDescent="0.3">
      <c r="I38" s="37"/>
      <c r="J38" s="12"/>
      <c r="K38" s="12"/>
      <c r="L38" s="12"/>
      <c r="M38" s="37"/>
    </row>
    <row r="39" spans="1:13" x14ac:dyDescent="0.3">
      <c r="B39" s="94" t="s">
        <v>101</v>
      </c>
      <c r="I39" s="37"/>
      <c r="J39" s="12"/>
      <c r="K39" s="12"/>
      <c r="L39" s="12"/>
      <c r="M39" s="37"/>
    </row>
    <row r="40" spans="1:13" x14ac:dyDescent="0.3">
      <c r="C40"/>
      <c r="I40" s="37"/>
      <c r="J40" s="12"/>
      <c r="K40" s="12"/>
      <c r="L40" s="12"/>
      <c r="M40" s="37"/>
    </row>
    <row r="41" spans="1:13" x14ac:dyDescent="0.3">
      <c r="B41" t="s">
        <v>102</v>
      </c>
      <c r="C41"/>
      <c r="I41" s="37"/>
      <c r="J41" s="12"/>
      <c r="K41" s="12"/>
      <c r="L41" s="12"/>
      <c r="M41" s="37"/>
    </row>
    <row r="42" spans="1:13" x14ac:dyDescent="0.3">
      <c r="B42" s="4"/>
      <c r="I42" s="37"/>
      <c r="J42" s="12"/>
      <c r="K42" s="12"/>
      <c r="L42" s="12"/>
      <c r="M42" s="37"/>
    </row>
    <row r="43" spans="1:13" x14ac:dyDescent="0.3">
      <c r="I43" s="37"/>
      <c r="J43" s="37"/>
      <c r="K43" s="37"/>
      <c r="L43" s="37"/>
      <c r="M43" s="37"/>
    </row>
    <row r="44" spans="1:13" x14ac:dyDescent="0.3">
      <c r="E44" s="8"/>
      <c r="I44" s="37"/>
      <c r="J44" s="37"/>
      <c r="K44" s="37"/>
      <c r="L44" s="37"/>
      <c r="M44" s="37"/>
    </row>
    <row r="47" spans="1:13" x14ac:dyDescent="0.3">
      <c r="B47" s="4" t="s">
        <v>93</v>
      </c>
    </row>
    <row r="48" spans="1:13" x14ac:dyDescent="0.3">
      <c r="A48" s="34" t="s">
        <v>89</v>
      </c>
      <c r="B48" s="16">
        <f>(23.1-25.1)/SQRT(((3.72*3.72)/10)+((3.44*3.44)/10))</f>
        <v>-1.2482458867167172</v>
      </c>
    </row>
    <row r="49" spans="1:15" x14ac:dyDescent="0.3">
      <c r="A49" s="34"/>
      <c r="B49" s="16"/>
    </row>
    <row r="50" spans="1:15" x14ac:dyDescent="0.3">
      <c r="A50" s="34"/>
    </row>
    <row r="51" spans="1:15" x14ac:dyDescent="0.3">
      <c r="B51" t="s">
        <v>235</v>
      </c>
    </row>
    <row r="52" spans="1:15" ht="21.6" customHeight="1" x14ac:dyDescent="0.3">
      <c r="B52" s="96" t="s">
        <v>90</v>
      </c>
    </row>
    <row r="53" spans="1:15" x14ac:dyDescent="0.3">
      <c r="B53" s="95" t="s">
        <v>95</v>
      </c>
    </row>
    <row r="55" spans="1:15" x14ac:dyDescent="0.3">
      <c r="M55" s="12"/>
      <c r="N55" s="12"/>
      <c r="O55" s="12"/>
    </row>
    <row r="56" spans="1:15" x14ac:dyDescent="0.3">
      <c r="B56" t="s">
        <v>232</v>
      </c>
      <c r="M56" s="12"/>
      <c r="N56" s="12"/>
      <c r="O56" s="12"/>
    </row>
    <row r="57" spans="1:15" ht="15" thickBot="1" x14ac:dyDescent="0.35">
      <c r="M57" s="12"/>
      <c r="N57" s="12"/>
      <c r="O57" s="12"/>
    </row>
    <row r="58" spans="1:15" x14ac:dyDescent="0.3">
      <c r="B58" s="20"/>
      <c r="C58" s="20" t="s">
        <v>70</v>
      </c>
      <c r="D58" s="20" t="s">
        <v>71</v>
      </c>
      <c r="M58" s="12"/>
      <c r="N58" s="12"/>
      <c r="O58" s="12"/>
    </row>
    <row r="59" spans="1:15" x14ac:dyDescent="0.3">
      <c r="B59" s="12" t="s">
        <v>29</v>
      </c>
      <c r="C59" s="48">
        <v>23.1</v>
      </c>
      <c r="D59" s="48">
        <v>25.1</v>
      </c>
      <c r="M59" s="12"/>
      <c r="N59" s="12"/>
      <c r="O59" s="12"/>
    </row>
    <row r="60" spans="1:15" x14ac:dyDescent="0.3">
      <c r="B60" s="12" t="s">
        <v>72</v>
      </c>
      <c r="C60" s="48">
        <v>13.877777777777737</v>
      </c>
      <c r="D60" s="48">
        <v>11.877777777777737</v>
      </c>
      <c r="M60" s="12"/>
      <c r="N60" s="12"/>
      <c r="O60" s="12"/>
    </row>
    <row r="61" spans="1:15" x14ac:dyDescent="0.3">
      <c r="B61" s="12" t="s">
        <v>73</v>
      </c>
      <c r="C61" s="48">
        <v>10</v>
      </c>
      <c r="D61" s="48">
        <v>10</v>
      </c>
      <c r="M61" s="12"/>
      <c r="N61" s="12"/>
      <c r="O61" s="12"/>
    </row>
    <row r="62" spans="1:15" x14ac:dyDescent="0.3">
      <c r="B62" s="12" t="s">
        <v>74</v>
      </c>
      <c r="C62" s="48">
        <v>0</v>
      </c>
      <c r="D62" s="12"/>
      <c r="M62" s="12"/>
      <c r="N62" s="12"/>
      <c r="O62" s="12"/>
    </row>
    <row r="63" spans="1:15" x14ac:dyDescent="0.3">
      <c r="B63" s="12" t="s">
        <v>75</v>
      </c>
      <c r="C63" s="48">
        <v>18</v>
      </c>
      <c r="D63" s="12"/>
      <c r="M63" s="12"/>
      <c r="N63" s="12"/>
      <c r="O63" s="12"/>
    </row>
    <row r="64" spans="1:15" x14ac:dyDescent="0.3">
      <c r="B64" s="15" t="s">
        <v>76</v>
      </c>
      <c r="C64" s="83">
        <v>-1.2462194771917938</v>
      </c>
      <c r="D64" s="12"/>
      <c r="M64" s="12"/>
      <c r="N64" s="12"/>
      <c r="O64" s="12"/>
    </row>
    <row r="65" spans="2:15" x14ac:dyDescent="0.3">
      <c r="B65" s="12" t="s">
        <v>77</v>
      </c>
      <c r="C65" s="48">
        <v>0.11432992430382044</v>
      </c>
      <c r="D65" s="12"/>
      <c r="M65" s="12"/>
      <c r="N65" s="12"/>
      <c r="O65" s="12"/>
    </row>
    <row r="66" spans="2:15" x14ac:dyDescent="0.3">
      <c r="B66" s="12" t="s">
        <v>78</v>
      </c>
      <c r="C66" s="48">
        <v>1.7340636066175394</v>
      </c>
      <c r="D66" s="12"/>
      <c r="M66" s="12"/>
      <c r="N66" s="12"/>
      <c r="O66" s="12"/>
    </row>
    <row r="67" spans="2:15" x14ac:dyDescent="0.3">
      <c r="B67" s="12" t="s">
        <v>79</v>
      </c>
      <c r="C67" s="48">
        <v>0.22865984860764088</v>
      </c>
      <c r="D67" s="12"/>
      <c r="M67" s="12"/>
      <c r="N67" s="12"/>
      <c r="O67" s="12"/>
    </row>
    <row r="68" spans="2:15" ht="15" thickBot="1" x14ac:dyDescent="0.35">
      <c r="B68" s="35" t="s">
        <v>80</v>
      </c>
      <c r="C68" s="97">
        <v>2.1009220402410378</v>
      </c>
      <c r="D68" s="13"/>
      <c r="M68" s="12"/>
      <c r="N68" s="12"/>
      <c r="O68" s="12"/>
    </row>
    <row r="69" spans="2:15" x14ac:dyDescent="0.3">
      <c r="B69" s="12"/>
      <c r="C69" s="40"/>
      <c r="D69" s="12"/>
      <c r="M69" s="12"/>
      <c r="N69" s="12"/>
      <c r="O69" s="12"/>
    </row>
    <row r="70" spans="2:15" x14ac:dyDescent="0.3">
      <c r="B70" s="37"/>
      <c r="C70" s="39"/>
      <c r="D70" s="37"/>
      <c r="M70" s="12"/>
      <c r="N70" s="12"/>
      <c r="O70" s="12"/>
    </row>
    <row r="83" spans="6:10" ht="13.2" customHeight="1" x14ac:dyDescent="0.3"/>
    <row r="84" spans="6:10" x14ac:dyDescent="0.3">
      <c r="F84" s="37"/>
      <c r="G84" s="39"/>
      <c r="H84" s="37"/>
      <c r="I84" s="37"/>
      <c r="J84" s="37"/>
    </row>
    <row r="85" spans="6:10" x14ac:dyDescent="0.3">
      <c r="F85" s="37"/>
      <c r="G85" s="39"/>
      <c r="H85" s="37"/>
      <c r="I85" s="37"/>
      <c r="J85" s="37"/>
    </row>
    <row r="86" spans="6:10" x14ac:dyDescent="0.3">
      <c r="F86" s="37"/>
      <c r="G86" s="39"/>
      <c r="H86" s="37"/>
      <c r="I86" s="37"/>
      <c r="J86" s="37"/>
    </row>
    <row r="87" spans="6:10" x14ac:dyDescent="0.3">
      <c r="F87" s="37"/>
      <c r="G87" s="89"/>
      <c r="H87" s="89"/>
      <c r="I87" s="89"/>
      <c r="J87" s="37"/>
    </row>
    <row r="88" spans="6:10" x14ac:dyDescent="0.3">
      <c r="F88" s="37"/>
      <c r="G88" s="40"/>
      <c r="H88" s="12"/>
      <c r="I88" s="12"/>
      <c r="J88" s="37"/>
    </row>
    <row r="89" spans="6:10" x14ac:dyDescent="0.3">
      <c r="F89" s="37"/>
      <c r="G89" s="40"/>
      <c r="H89" s="12"/>
      <c r="I89" s="12"/>
      <c r="J89" s="37"/>
    </row>
    <row r="90" spans="6:10" x14ac:dyDescent="0.3">
      <c r="F90" s="37"/>
      <c r="G90" s="40"/>
      <c r="H90" s="12"/>
      <c r="I90" s="12"/>
      <c r="J90" s="37"/>
    </row>
    <row r="91" spans="6:10" x14ac:dyDescent="0.3">
      <c r="F91" s="37"/>
      <c r="G91" s="40"/>
      <c r="H91" s="12"/>
      <c r="I91" s="12"/>
      <c r="J91" s="37"/>
    </row>
    <row r="92" spans="6:10" x14ac:dyDescent="0.3">
      <c r="F92" s="37"/>
      <c r="G92" s="40"/>
      <c r="H92" s="12"/>
      <c r="I92" s="12"/>
      <c r="J92" s="37"/>
    </row>
    <row r="93" spans="6:10" x14ac:dyDescent="0.3">
      <c r="F93" s="37"/>
      <c r="G93" s="40"/>
      <c r="H93" s="12"/>
      <c r="I93" s="12"/>
      <c r="J93" s="37"/>
    </row>
    <row r="94" spans="6:10" x14ac:dyDescent="0.3">
      <c r="F94" s="37"/>
      <c r="G94" s="40"/>
      <c r="H94" s="12"/>
      <c r="I94" s="12"/>
      <c r="J94" s="37"/>
    </row>
    <row r="95" spans="6:10" x14ac:dyDescent="0.3">
      <c r="F95" s="37"/>
      <c r="G95" s="40"/>
      <c r="H95" s="12"/>
      <c r="I95" s="12"/>
      <c r="J95" s="37"/>
    </row>
    <row r="96" spans="6:10" x14ac:dyDescent="0.3">
      <c r="F96" s="37"/>
      <c r="G96" s="40"/>
      <c r="H96" s="12"/>
      <c r="I96" s="12"/>
      <c r="J96" s="37"/>
    </row>
    <row r="97" spans="2:10" x14ac:dyDescent="0.3">
      <c r="F97" s="37"/>
      <c r="G97" s="40"/>
      <c r="H97" s="12"/>
      <c r="I97" s="12"/>
      <c r="J97" s="37"/>
    </row>
    <row r="98" spans="2:10" x14ac:dyDescent="0.3">
      <c r="F98" s="37"/>
      <c r="G98" s="40"/>
      <c r="H98" s="12"/>
      <c r="I98" s="12"/>
      <c r="J98" s="37"/>
    </row>
    <row r="99" spans="2:10" x14ac:dyDescent="0.3">
      <c r="F99" s="37"/>
      <c r="G99" s="39"/>
      <c r="H99" s="37"/>
      <c r="I99" s="37"/>
      <c r="J99" s="37"/>
    </row>
    <row r="100" spans="2:10" x14ac:dyDescent="0.3">
      <c r="B100" s="37"/>
      <c r="C100" s="39"/>
      <c r="D100" s="37"/>
      <c r="F100" s="37"/>
      <c r="G100" s="39"/>
      <c r="H100" s="37"/>
      <c r="I100" s="37"/>
      <c r="J100" s="37"/>
    </row>
    <row r="101" spans="2:10" x14ac:dyDescent="0.3">
      <c r="F101" s="37"/>
      <c r="G101" s="39"/>
      <c r="H101" s="37"/>
      <c r="I101" s="37"/>
      <c r="J101" s="37"/>
    </row>
    <row r="102" spans="2:10" x14ac:dyDescent="0.3">
      <c r="F102" s="37"/>
      <c r="G102" s="39"/>
      <c r="H102" s="37"/>
      <c r="I102" s="37"/>
      <c r="J102" s="37"/>
    </row>
    <row r="103" spans="2:10" x14ac:dyDescent="0.3">
      <c r="F103" s="37"/>
      <c r="G103" s="39"/>
      <c r="H103" s="37"/>
      <c r="I103" s="37"/>
      <c r="J103" s="37"/>
    </row>
  </sheetData>
  <pageMargins left="0.7" right="0.7" top="0.75" bottom="0.75" header="0.3" footer="0.3"/>
  <pageSetup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22" sqref="M22"/>
    </sheetView>
  </sheetViews>
  <sheetFormatPr defaultRowHeight="14.4" x14ac:dyDescent="0.3"/>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X65"/>
  <sheetViews>
    <sheetView topLeftCell="A35" zoomScale="90" zoomScaleNormal="90" workbookViewId="0">
      <selection activeCell="G65" sqref="G65"/>
    </sheetView>
  </sheetViews>
  <sheetFormatPr defaultRowHeight="14.4" x14ac:dyDescent="0.3"/>
  <cols>
    <col min="1" max="1" width="72.5546875" customWidth="1"/>
    <col min="2" max="3" width="11.88671875" customWidth="1"/>
    <col min="4" max="4" width="8.88671875" customWidth="1"/>
    <col min="5" max="5" width="19.6640625" bestFit="1" customWidth="1"/>
    <col min="6" max="6" width="20.109375" customWidth="1"/>
    <col min="7" max="7" width="18.6640625" customWidth="1"/>
    <col min="8" max="8" width="17.109375" bestFit="1" customWidth="1"/>
    <col min="9" max="9" width="16" customWidth="1"/>
    <col min="10" max="10" width="14.109375" bestFit="1" customWidth="1"/>
    <col min="11" max="11" width="17.109375" bestFit="1" customWidth="1"/>
    <col min="12" max="12" width="12.6640625" bestFit="1" customWidth="1"/>
    <col min="14" max="14" width="17.109375" bestFit="1" customWidth="1"/>
    <col min="15" max="15" width="12.6640625" bestFit="1" customWidth="1"/>
    <col min="17" max="17" width="17.109375" bestFit="1" customWidth="1"/>
    <col min="18" max="18" width="12.6640625" bestFit="1" customWidth="1"/>
    <col min="20" max="20" width="16.109375" bestFit="1" customWidth="1"/>
  </cols>
  <sheetData>
    <row r="2" spans="1:21" x14ac:dyDescent="0.3">
      <c r="D2" s="40"/>
    </row>
    <row r="4" spans="1:21" x14ac:dyDescent="0.3">
      <c r="A4" s="105" t="s">
        <v>63</v>
      </c>
      <c r="B4" s="8"/>
      <c r="C4" s="8"/>
    </row>
    <row r="5" spans="1:21" ht="28.8" x14ac:dyDescent="0.3">
      <c r="A5" s="3" t="s">
        <v>259</v>
      </c>
      <c r="B5" s="8"/>
      <c r="C5" s="8"/>
    </row>
    <row r="6" spans="1:21" ht="29.4" thickBot="1" x14ac:dyDescent="0.35">
      <c r="A6" s="111" t="s">
        <v>260</v>
      </c>
      <c r="B6" s="8"/>
      <c r="C6" s="8"/>
      <c r="F6" s="120" t="s">
        <v>103</v>
      </c>
      <c r="G6" s="120"/>
      <c r="H6" s="120" t="s">
        <v>105</v>
      </c>
      <c r="I6" s="120"/>
      <c r="K6" s="37"/>
      <c r="L6" s="37"/>
      <c r="M6" s="37"/>
      <c r="N6" s="37"/>
      <c r="O6" s="37"/>
      <c r="P6" s="37"/>
      <c r="Q6" s="37"/>
      <c r="R6" s="37"/>
      <c r="S6" s="37"/>
      <c r="T6" s="37"/>
      <c r="U6" s="37"/>
    </row>
    <row r="7" spans="1:21" x14ac:dyDescent="0.3">
      <c r="B7" s="8"/>
      <c r="C7" s="8"/>
      <c r="E7" s="46" t="s">
        <v>104</v>
      </c>
      <c r="F7" s="107" t="s">
        <v>119</v>
      </c>
      <c r="G7" s="107" t="s">
        <v>120</v>
      </c>
      <c r="H7" s="108" t="s">
        <v>121</v>
      </c>
      <c r="I7" s="108" t="s">
        <v>122</v>
      </c>
      <c r="K7" s="49" t="s">
        <v>42</v>
      </c>
      <c r="L7" s="50"/>
      <c r="M7" s="37"/>
      <c r="N7" s="49" t="s">
        <v>92</v>
      </c>
      <c r="O7" s="50"/>
      <c r="P7" s="37"/>
      <c r="Q7" s="49" t="s">
        <v>123</v>
      </c>
      <c r="R7" s="50"/>
      <c r="S7" s="37"/>
      <c r="T7" s="49" t="s">
        <v>124</v>
      </c>
      <c r="U7" s="50"/>
    </row>
    <row r="8" spans="1:21" x14ac:dyDescent="0.3">
      <c r="A8" s="18" t="s">
        <v>64</v>
      </c>
      <c r="B8" s="8" t="s">
        <v>66</v>
      </c>
      <c r="C8" s="8"/>
      <c r="E8" s="41">
        <v>1</v>
      </c>
      <c r="F8" s="112">
        <v>40.299999999999997</v>
      </c>
      <c r="G8" s="112">
        <v>33.6</v>
      </c>
      <c r="H8" s="113">
        <v>20</v>
      </c>
      <c r="I8" s="112">
        <v>6.6</v>
      </c>
      <c r="K8" s="51"/>
      <c r="L8" s="52"/>
      <c r="M8" s="37"/>
      <c r="N8" s="51"/>
      <c r="O8" s="52"/>
      <c r="P8" s="37"/>
      <c r="Q8" s="51"/>
      <c r="R8" s="52"/>
      <c r="S8" s="37"/>
      <c r="T8" s="51"/>
      <c r="U8" s="52"/>
    </row>
    <row r="9" spans="1:21" x14ac:dyDescent="0.3">
      <c r="A9" s="18" t="s">
        <v>65</v>
      </c>
      <c r="B9" s="8" t="s">
        <v>67</v>
      </c>
      <c r="C9" s="8"/>
      <c r="E9" s="41">
        <v>2</v>
      </c>
      <c r="F9" s="41">
        <v>55</v>
      </c>
      <c r="G9" s="41">
        <v>55.1</v>
      </c>
      <c r="H9" s="21">
        <v>30.2</v>
      </c>
      <c r="I9" s="41">
        <v>7.8</v>
      </c>
      <c r="K9" s="51" t="s">
        <v>29</v>
      </c>
      <c r="L9" s="53">
        <v>46.519999999999996</v>
      </c>
      <c r="M9" s="37"/>
      <c r="N9" s="51" t="s">
        <v>29</v>
      </c>
      <c r="O9" s="53">
        <v>47.111111111111114</v>
      </c>
      <c r="P9" s="37"/>
      <c r="Q9" s="51" t="s">
        <v>29</v>
      </c>
      <c r="R9" s="53">
        <v>11.140000000000004</v>
      </c>
      <c r="S9" s="37"/>
      <c r="T9" s="51" t="s">
        <v>29</v>
      </c>
      <c r="U9" s="56">
        <v>9.1285714285714281</v>
      </c>
    </row>
    <row r="10" spans="1:21" x14ac:dyDescent="0.3">
      <c r="E10" s="41">
        <v>3</v>
      </c>
      <c r="F10" s="41">
        <v>45.7</v>
      </c>
      <c r="G10" s="41">
        <v>48.8</v>
      </c>
      <c r="H10" s="21">
        <v>2.2000000000000002</v>
      </c>
      <c r="I10" s="41">
        <v>10.6</v>
      </c>
      <c r="K10" s="51" t="s">
        <v>30</v>
      </c>
      <c r="L10" s="53">
        <v>1.5244525429004194</v>
      </c>
      <c r="M10" s="37"/>
      <c r="N10" s="51" t="s">
        <v>30</v>
      </c>
      <c r="O10" s="53">
        <v>2.7149506054666031</v>
      </c>
      <c r="P10" s="37"/>
      <c r="Q10" s="51" t="s">
        <v>30</v>
      </c>
      <c r="R10" s="53">
        <v>2.3565066962611847</v>
      </c>
      <c r="S10" s="37"/>
      <c r="T10" s="51" t="s">
        <v>30</v>
      </c>
      <c r="U10" s="56">
        <v>1.4245658128363325</v>
      </c>
    </row>
    <row r="11" spans="1:21" x14ac:dyDescent="0.3">
      <c r="A11" s="102" t="s">
        <v>245</v>
      </c>
      <c r="E11" s="41">
        <v>4</v>
      </c>
      <c r="F11" s="41">
        <v>43.3</v>
      </c>
      <c r="G11" s="41">
        <v>50.4</v>
      </c>
      <c r="H11" s="21">
        <v>7.5</v>
      </c>
      <c r="I11" s="41">
        <v>10.6</v>
      </c>
      <c r="K11" s="51" t="s">
        <v>31</v>
      </c>
      <c r="L11" s="53">
        <v>44.95</v>
      </c>
      <c r="M11" s="37"/>
      <c r="N11" s="51" t="s">
        <v>31</v>
      </c>
      <c r="O11" s="53">
        <v>47.4</v>
      </c>
      <c r="P11" s="37"/>
      <c r="Q11" s="51" t="s">
        <v>31</v>
      </c>
      <c r="R11" s="53">
        <v>8.1</v>
      </c>
      <c r="S11" s="37"/>
      <c r="T11" s="51" t="s">
        <v>31</v>
      </c>
      <c r="U11" s="56">
        <v>8.15</v>
      </c>
    </row>
    <row r="12" spans="1:21" x14ac:dyDescent="0.3">
      <c r="E12" s="41">
        <v>5</v>
      </c>
      <c r="F12" s="41">
        <v>50.3</v>
      </c>
      <c r="G12" s="41">
        <v>37.799999999999997</v>
      </c>
      <c r="H12" s="21">
        <v>4.4000000000000004</v>
      </c>
      <c r="I12" s="41">
        <v>16.2</v>
      </c>
      <c r="K12" s="51" t="s">
        <v>33</v>
      </c>
      <c r="L12" s="53">
        <v>4.8207422204008745</v>
      </c>
      <c r="M12" s="37"/>
      <c r="N12" s="51" t="s">
        <v>33</v>
      </c>
      <c r="O12" s="53">
        <v>8.1448518163998092</v>
      </c>
      <c r="P12" s="37"/>
      <c r="Q12" s="51" t="s">
        <v>33</v>
      </c>
      <c r="R12" s="53">
        <v>9.1267111898458282</v>
      </c>
      <c r="S12" s="37"/>
      <c r="T12" s="51" t="s">
        <v>33</v>
      </c>
      <c r="U12" s="56">
        <v>5.3302371965446875</v>
      </c>
    </row>
    <row r="13" spans="1:21" x14ac:dyDescent="0.3">
      <c r="A13" s="105" t="s">
        <v>246</v>
      </c>
      <c r="E13" s="41">
        <v>6</v>
      </c>
      <c r="F13" s="41">
        <v>45.9</v>
      </c>
      <c r="G13" s="41">
        <v>60.3</v>
      </c>
      <c r="H13" s="21">
        <v>22.2</v>
      </c>
      <c r="I13" s="41">
        <v>14.5</v>
      </c>
      <c r="K13" s="51" t="s">
        <v>34</v>
      </c>
      <c r="L13" s="53">
        <v>23.239555555555555</v>
      </c>
      <c r="M13" s="37"/>
      <c r="N13" s="51" t="s">
        <v>34</v>
      </c>
      <c r="O13" s="53">
        <v>66.338611111111277</v>
      </c>
      <c r="P13" s="37"/>
      <c r="Q13" s="51" t="s">
        <v>34</v>
      </c>
      <c r="R13" s="53">
        <v>83.296857142857064</v>
      </c>
      <c r="S13" s="37"/>
      <c r="T13" s="51" t="s">
        <v>34</v>
      </c>
      <c r="U13" s="56">
        <v>28.411428571428569</v>
      </c>
    </row>
    <row r="14" spans="1:21" x14ac:dyDescent="0.3">
      <c r="A14" s="102" t="s">
        <v>238</v>
      </c>
      <c r="E14" s="41">
        <v>7</v>
      </c>
      <c r="F14" s="41">
        <v>53.5</v>
      </c>
      <c r="G14" s="41">
        <v>46.6</v>
      </c>
      <c r="H14" s="21">
        <v>16.600000000000001</v>
      </c>
      <c r="I14" s="41">
        <v>4.0999999999999996</v>
      </c>
      <c r="K14" s="51" t="s">
        <v>35</v>
      </c>
      <c r="L14" s="53">
        <v>-0.46920119421105433</v>
      </c>
      <c r="M14" s="37"/>
      <c r="N14" s="51" t="s">
        <v>35</v>
      </c>
      <c r="O14" s="53">
        <v>1.7247792140440588E-2</v>
      </c>
      <c r="P14" s="37"/>
      <c r="Q14" s="51" t="s">
        <v>35</v>
      </c>
      <c r="R14" s="53">
        <v>-0.60636622995127798</v>
      </c>
      <c r="S14" s="37"/>
      <c r="T14" s="51" t="s">
        <v>35</v>
      </c>
      <c r="U14" s="56">
        <v>-1.1918551219783438</v>
      </c>
    </row>
    <row r="15" spans="1:21" x14ac:dyDescent="0.3">
      <c r="A15" s="80"/>
      <c r="E15" s="41">
        <v>8</v>
      </c>
      <c r="F15" s="41">
        <v>43</v>
      </c>
      <c r="G15" s="41">
        <v>47.4</v>
      </c>
      <c r="H15" s="21">
        <v>14.5</v>
      </c>
      <c r="I15" s="41">
        <v>15.8</v>
      </c>
      <c r="K15" s="51" t="s">
        <v>36</v>
      </c>
      <c r="L15" s="53">
        <v>0.8144462537061713</v>
      </c>
      <c r="M15" s="37"/>
      <c r="N15" s="51" t="s">
        <v>36</v>
      </c>
      <c r="O15" s="53">
        <v>-0.1366734356490748</v>
      </c>
      <c r="P15" s="37"/>
      <c r="Q15" s="51" t="s">
        <v>36</v>
      </c>
      <c r="R15" s="53">
        <v>0.69073668588989756</v>
      </c>
      <c r="S15" s="37"/>
      <c r="T15" s="51" t="s">
        <v>36</v>
      </c>
      <c r="U15" s="56">
        <v>0.45392512596749029</v>
      </c>
    </row>
    <row r="16" spans="1:21" x14ac:dyDescent="0.3">
      <c r="A16" s="105" t="s">
        <v>247</v>
      </c>
      <c r="E16" s="41">
        <v>9</v>
      </c>
      <c r="F16" s="41">
        <v>44.2</v>
      </c>
      <c r="G16" s="41">
        <v>44</v>
      </c>
      <c r="H16" s="21">
        <v>21.4</v>
      </c>
      <c r="I16" s="41">
        <v>4.0999999999999996</v>
      </c>
      <c r="K16" s="51" t="s">
        <v>37</v>
      </c>
      <c r="L16" s="53">
        <v>14.700000000000003</v>
      </c>
      <c r="M16" s="37"/>
      <c r="N16" s="51" t="s">
        <v>37</v>
      </c>
      <c r="O16" s="53">
        <v>26.699999999999996</v>
      </c>
      <c r="P16" s="37"/>
      <c r="Q16" s="51" t="s">
        <v>37</v>
      </c>
      <c r="R16" s="53">
        <v>29.2</v>
      </c>
      <c r="S16" s="37"/>
      <c r="T16" s="51" t="s">
        <v>37</v>
      </c>
      <c r="U16" s="56">
        <v>15.999999999999998</v>
      </c>
    </row>
    <row r="17" spans="1:24" x14ac:dyDescent="0.3">
      <c r="A17" s="102" t="s">
        <v>239</v>
      </c>
      <c r="E17" s="41">
        <v>10</v>
      </c>
      <c r="F17" s="41">
        <v>44</v>
      </c>
      <c r="G17" s="41"/>
      <c r="H17" s="21">
        <v>3.3</v>
      </c>
      <c r="I17" s="41">
        <v>2.4</v>
      </c>
      <c r="K17" s="51" t="s">
        <v>38</v>
      </c>
      <c r="L17" s="53">
        <v>40.299999999999997</v>
      </c>
      <c r="M17" s="37"/>
      <c r="N17" s="51" t="s">
        <v>38</v>
      </c>
      <c r="O17" s="53">
        <v>33.6</v>
      </c>
      <c r="P17" s="37"/>
      <c r="Q17" s="51" t="s">
        <v>38</v>
      </c>
      <c r="R17" s="53">
        <v>1</v>
      </c>
      <c r="S17" s="37"/>
      <c r="T17" s="51" t="s">
        <v>38</v>
      </c>
      <c r="U17" s="56">
        <v>2.4</v>
      </c>
    </row>
    <row r="18" spans="1:24" x14ac:dyDescent="0.3">
      <c r="A18" s="80"/>
      <c r="E18" s="41">
        <v>11</v>
      </c>
      <c r="F18" s="42"/>
      <c r="G18" s="42"/>
      <c r="H18" s="21">
        <v>10</v>
      </c>
      <c r="I18" s="41">
        <v>3.5</v>
      </c>
      <c r="K18" s="51" t="s">
        <v>39</v>
      </c>
      <c r="L18" s="53">
        <v>55</v>
      </c>
      <c r="M18" s="37"/>
      <c r="N18" s="51" t="s">
        <v>39</v>
      </c>
      <c r="O18" s="53">
        <v>60.3</v>
      </c>
      <c r="P18" s="37"/>
      <c r="Q18" s="51" t="s">
        <v>39</v>
      </c>
      <c r="R18" s="53">
        <v>30.2</v>
      </c>
      <c r="S18" s="37"/>
      <c r="T18" s="51" t="s">
        <v>39</v>
      </c>
      <c r="U18" s="56">
        <v>18.399999999999999</v>
      </c>
    </row>
    <row r="19" spans="1:24" x14ac:dyDescent="0.3">
      <c r="A19" s="105" t="s">
        <v>85</v>
      </c>
      <c r="E19" s="41">
        <v>12</v>
      </c>
      <c r="F19" s="43"/>
      <c r="G19" s="43"/>
      <c r="H19" s="21">
        <v>1</v>
      </c>
      <c r="I19" s="41">
        <v>8.5</v>
      </c>
      <c r="K19" s="51" t="s">
        <v>40</v>
      </c>
      <c r="L19" s="53">
        <v>465.2</v>
      </c>
      <c r="M19" s="37"/>
      <c r="N19" s="51" t="s">
        <v>40</v>
      </c>
      <c r="O19" s="53">
        <v>424</v>
      </c>
      <c r="P19" s="37"/>
      <c r="Q19" s="51" t="s">
        <v>40</v>
      </c>
      <c r="R19" s="53">
        <v>167.10000000000005</v>
      </c>
      <c r="S19" s="37"/>
      <c r="T19" s="51" t="s">
        <v>40</v>
      </c>
      <c r="U19" s="56">
        <v>127.79999999999998</v>
      </c>
    </row>
    <row r="20" spans="1:24" ht="15" thickBot="1" x14ac:dyDescent="0.35">
      <c r="A20" t="s">
        <v>94</v>
      </c>
      <c r="E20" s="41">
        <v>13</v>
      </c>
      <c r="F20" s="44"/>
      <c r="G20" s="44"/>
      <c r="H20" s="45">
        <v>4.4000000000000004</v>
      </c>
      <c r="I20" s="41">
        <v>4.7</v>
      </c>
      <c r="K20" s="54" t="s">
        <v>41</v>
      </c>
      <c r="L20" s="55">
        <v>10</v>
      </c>
      <c r="M20" s="37"/>
      <c r="N20" s="54" t="s">
        <v>41</v>
      </c>
      <c r="O20" s="55">
        <v>9</v>
      </c>
      <c r="P20" s="37"/>
      <c r="Q20" s="54" t="s">
        <v>41</v>
      </c>
      <c r="R20" s="55">
        <v>15</v>
      </c>
      <c r="S20" s="37"/>
      <c r="T20" s="54" t="s">
        <v>41</v>
      </c>
      <c r="U20" s="57">
        <v>14</v>
      </c>
    </row>
    <row r="21" spans="1:24" x14ac:dyDescent="0.3">
      <c r="A21" s="110" t="s">
        <v>248</v>
      </c>
      <c r="E21" s="41">
        <v>14</v>
      </c>
      <c r="F21" s="44"/>
      <c r="G21" s="44"/>
      <c r="H21" s="45">
        <v>1.3</v>
      </c>
      <c r="I21" s="41">
        <v>18.399999999999999</v>
      </c>
    </row>
    <row r="22" spans="1:24" x14ac:dyDescent="0.3">
      <c r="A22" s="102" t="s">
        <v>249</v>
      </c>
      <c r="E22" s="41">
        <v>15</v>
      </c>
      <c r="F22" s="44"/>
      <c r="G22" s="44"/>
      <c r="H22" s="45">
        <v>8.1</v>
      </c>
      <c r="I22" s="42"/>
      <c r="W22" s="18" t="s">
        <v>125</v>
      </c>
    </row>
    <row r="23" spans="1:24" x14ac:dyDescent="0.3">
      <c r="F23" s="12"/>
      <c r="G23" s="12"/>
      <c r="H23" s="37"/>
    </row>
    <row r="24" spans="1:24" x14ac:dyDescent="0.3">
      <c r="A24" s="80"/>
      <c r="F24" s="120" t="s">
        <v>110</v>
      </c>
      <c r="G24" s="120"/>
      <c r="H24" s="120"/>
      <c r="I24" s="120"/>
      <c r="K24" s="37"/>
      <c r="L24" s="37"/>
      <c r="M24" s="37"/>
      <c r="N24" s="37"/>
      <c r="O24" s="37"/>
      <c r="P24" s="37"/>
      <c r="Q24" s="37"/>
      <c r="R24" s="37"/>
      <c r="S24" s="37"/>
      <c r="T24" s="37"/>
      <c r="U24" s="37"/>
      <c r="W24" s="18" t="s">
        <v>126</v>
      </c>
      <c r="X24" t="s">
        <v>130</v>
      </c>
    </row>
    <row r="25" spans="1:24" x14ac:dyDescent="0.3">
      <c r="A25" s="105" t="s">
        <v>251</v>
      </c>
      <c r="E25" s="42"/>
      <c r="X25" t="s">
        <v>134</v>
      </c>
    </row>
    <row r="26" spans="1:24" x14ac:dyDescent="0.3">
      <c r="A26" s="102" t="s">
        <v>250</v>
      </c>
      <c r="E26" s="42"/>
      <c r="F26" s="122" t="s">
        <v>106</v>
      </c>
      <c r="G26" s="123"/>
      <c r="H26" s="121" t="s">
        <v>150</v>
      </c>
      <c r="I26" s="121"/>
      <c r="X26" t="s">
        <v>138</v>
      </c>
    </row>
    <row r="27" spans="1:24" x14ac:dyDescent="0.3">
      <c r="A27" s="80"/>
      <c r="E27" s="47" t="s">
        <v>111</v>
      </c>
      <c r="F27" s="21">
        <f>MIN(F8:F17)</f>
        <v>40.299999999999997</v>
      </c>
      <c r="G27" s="21">
        <f>MIN(G8:G17)</f>
        <v>33.6</v>
      </c>
      <c r="H27" s="21">
        <f>MIN(H8:H22)</f>
        <v>1</v>
      </c>
      <c r="I27" s="21">
        <f>MIN(I8:I22)</f>
        <v>2.4</v>
      </c>
      <c r="X27" t="s">
        <v>143</v>
      </c>
    </row>
    <row r="28" spans="1:24" x14ac:dyDescent="0.3">
      <c r="A28" s="103"/>
      <c r="E28" s="47" t="s">
        <v>107</v>
      </c>
      <c r="F28" s="21">
        <f>PERCENTILE(F8:F17,0.25)</f>
        <v>43.474999999999994</v>
      </c>
      <c r="G28" s="21">
        <f>PERCENTILE(G8:G17,0.25)</f>
        <v>44</v>
      </c>
      <c r="H28" s="21">
        <f>PERCENTILE(H8:H22,0.25)</f>
        <v>3.85</v>
      </c>
      <c r="I28" s="21">
        <f>PERCENTILE(I8:I22,0.25)</f>
        <v>4.25</v>
      </c>
      <c r="X28" t="s">
        <v>146</v>
      </c>
    </row>
    <row r="29" spans="1:24" x14ac:dyDescent="0.3">
      <c r="A29" s="105" t="s">
        <v>252</v>
      </c>
      <c r="E29" s="47" t="s">
        <v>108</v>
      </c>
      <c r="F29" s="21">
        <f>MEDIAN(F8:F17)</f>
        <v>44.95</v>
      </c>
      <c r="G29" s="21">
        <f>MEDIAN(G8:G17)</f>
        <v>47.4</v>
      </c>
      <c r="H29" s="21">
        <f>MEDIAN(H8:H22)</f>
        <v>8.1</v>
      </c>
      <c r="I29" s="21">
        <f>MEDIAN(I8:I22)</f>
        <v>8.15</v>
      </c>
    </row>
    <row r="30" spans="1:24" x14ac:dyDescent="0.3">
      <c r="A30" s="102"/>
      <c r="E30" s="47" t="s">
        <v>109</v>
      </c>
      <c r="F30" s="21">
        <f>PERCENTILE(F8:F17,0.75)</f>
        <v>49.199999999999996</v>
      </c>
      <c r="G30" s="21">
        <f>PERCENTILE(G8:G17,0.75)</f>
        <v>50.4</v>
      </c>
      <c r="H30" s="21">
        <f>PERCENTILE(H8:H22,0.75)</f>
        <v>18.3</v>
      </c>
      <c r="I30" s="21">
        <f>PERCENTILE(I8:I22,0.75)</f>
        <v>13.525</v>
      </c>
      <c r="W30" s="18" t="s">
        <v>127</v>
      </c>
      <c r="X30" t="s">
        <v>131</v>
      </c>
    </row>
    <row r="31" spans="1:24" x14ac:dyDescent="0.3">
      <c r="A31" s="102" t="s">
        <v>253</v>
      </c>
      <c r="E31" s="47" t="s">
        <v>112</v>
      </c>
      <c r="F31" s="21">
        <f>MAX(F8:F17)</f>
        <v>55</v>
      </c>
      <c r="G31" s="21">
        <f>MAX(G8:G17)</f>
        <v>60.3</v>
      </c>
      <c r="H31" s="21">
        <f>MAX(H8:H22)</f>
        <v>30.2</v>
      </c>
      <c r="I31" s="21">
        <f>MAX(I8:I22)</f>
        <v>18.399999999999999</v>
      </c>
      <c r="X31" t="s">
        <v>135</v>
      </c>
    </row>
    <row r="32" spans="1:24" x14ac:dyDescent="0.3">
      <c r="A32" s="80"/>
      <c r="B32" s="8" t="s">
        <v>26</v>
      </c>
      <c r="C32" s="10">
        <f>_xlfn.STDEV.S(F8:G17)</f>
        <v>6.4183763955968942</v>
      </c>
      <c r="F32" s="8"/>
      <c r="G32" s="8"/>
      <c r="X32" t="s">
        <v>139</v>
      </c>
    </row>
    <row r="33" spans="1:24" x14ac:dyDescent="0.3">
      <c r="A33" s="101" t="s">
        <v>263</v>
      </c>
      <c r="B33" s="8" t="s">
        <v>27</v>
      </c>
      <c r="C33" s="10">
        <f>_xlfn.STDEV.S(H8:I22)</f>
        <v>7.4756797802835209</v>
      </c>
      <c r="E33" s="42"/>
      <c r="F33" s="120" t="s">
        <v>113</v>
      </c>
      <c r="G33" s="120"/>
      <c r="H33" s="120"/>
      <c r="I33" s="120"/>
      <c r="X33" t="s">
        <v>142</v>
      </c>
    </row>
    <row r="34" spans="1:24" x14ac:dyDescent="0.3">
      <c r="A34" s="104"/>
      <c r="B34" s="8" t="s">
        <v>96</v>
      </c>
      <c r="C34" s="8">
        <v>19</v>
      </c>
      <c r="E34" s="42"/>
      <c r="F34" s="107" t="s">
        <v>119</v>
      </c>
      <c r="G34" s="107" t="s">
        <v>120</v>
      </c>
      <c r="H34" s="108" t="s">
        <v>121</v>
      </c>
      <c r="I34" s="109" t="s">
        <v>122</v>
      </c>
      <c r="X34" t="s">
        <v>147</v>
      </c>
    </row>
    <row r="35" spans="1:24" x14ac:dyDescent="0.3">
      <c r="A35" s="104"/>
      <c r="B35" s="8" t="s">
        <v>97</v>
      </c>
      <c r="C35" s="8">
        <v>29</v>
      </c>
      <c r="E35" s="47" t="s">
        <v>114</v>
      </c>
      <c r="F35" s="21">
        <f>F27</f>
        <v>40.299999999999997</v>
      </c>
      <c r="G35" s="21">
        <f>G27</f>
        <v>33.6</v>
      </c>
      <c r="H35" s="21">
        <f>H27</f>
        <v>1</v>
      </c>
      <c r="I35" s="21">
        <f>I27</f>
        <v>2.4</v>
      </c>
    </row>
    <row r="36" spans="1:24" x14ac:dyDescent="0.3">
      <c r="A36" s="80"/>
      <c r="B36" s="8" t="s">
        <v>75</v>
      </c>
      <c r="C36" s="10">
        <f>((((C32^2)/C34)+((C33^2)/C35))^2)/(((((C33^2)/C35)^2)/18)+(((C32^2)/C34)^2)/28)</f>
        <v>44.817912014183854</v>
      </c>
      <c r="E36" s="47" t="s">
        <v>115</v>
      </c>
      <c r="F36" s="21">
        <f>F28-F27</f>
        <v>3.1749999999999972</v>
      </c>
      <c r="G36" s="21">
        <f>G28-G27</f>
        <v>10.399999999999999</v>
      </c>
      <c r="H36" s="21">
        <f>H28-H27</f>
        <v>2.85</v>
      </c>
      <c r="I36" s="21">
        <f>I28-I27</f>
        <v>1.85</v>
      </c>
      <c r="W36" s="18" t="s">
        <v>128</v>
      </c>
      <c r="X36" t="s">
        <v>132</v>
      </c>
    </row>
    <row r="37" spans="1:24" x14ac:dyDescent="0.3">
      <c r="A37" s="102" t="s">
        <v>240</v>
      </c>
      <c r="E37" s="47" t="s">
        <v>116</v>
      </c>
      <c r="F37" s="21">
        <f t="shared" ref="F37:G39" si="0">F29-F28</f>
        <v>1.4750000000000085</v>
      </c>
      <c r="G37" s="21">
        <f t="shared" si="0"/>
        <v>3.3999999999999986</v>
      </c>
      <c r="H37" s="21">
        <f t="shared" ref="H37:I37" si="1">H29-H28</f>
        <v>4.25</v>
      </c>
      <c r="I37" s="21">
        <f t="shared" si="1"/>
        <v>3.9000000000000004</v>
      </c>
      <c r="X37" t="s">
        <v>136</v>
      </c>
    </row>
    <row r="38" spans="1:24" x14ac:dyDescent="0.3">
      <c r="A38" s="80"/>
      <c r="E38" s="47" t="s">
        <v>117</v>
      </c>
      <c r="F38" s="21">
        <f t="shared" si="0"/>
        <v>4.2499999999999929</v>
      </c>
      <c r="G38" s="21">
        <f t="shared" si="0"/>
        <v>3</v>
      </c>
      <c r="H38" s="21">
        <f t="shared" ref="H38:I38" si="2">H30-H29</f>
        <v>10.200000000000001</v>
      </c>
      <c r="I38" s="21">
        <f t="shared" si="2"/>
        <v>5.375</v>
      </c>
      <c r="X38" t="s">
        <v>140</v>
      </c>
    </row>
    <row r="39" spans="1:24" x14ac:dyDescent="0.3">
      <c r="B39" s="8" t="s">
        <v>261</v>
      </c>
      <c r="C39" s="8">
        <f>AVERAGE(F8:G17)</f>
        <v>46.800000000000004</v>
      </c>
      <c r="E39" s="47" t="s">
        <v>118</v>
      </c>
      <c r="F39" s="21">
        <f t="shared" si="0"/>
        <v>5.8000000000000043</v>
      </c>
      <c r="G39" s="21">
        <f t="shared" si="0"/>
        <v>9.8999999999999986</v>
      </c>
      <c r="H39" s="21">
        <f t="shared" ref="H39:I39" si="3">H31-H30</f>
        <v>11.899999999999999</v>
      </c>
      <c r="I39" s="21">
        <f t="shared" si="3"/>
        <v>4.8749999999999982</v>
      </c>
      <c r="X39" t="s">
        <v>144</v>
      </c>
    </row>
    <row r="40" spans="1:24" ht="21.6" customHeight="1" x14ac:dyDescent="0.3">
      <c r="A40" s="101" t="s">
        <v>254</v>
      </c>
      <c r="B40" s="8" t="s">
        <v>262</v>
      </c>
      <c r="C40" s="10">
        <f>AVERAGE(H8:I22)</f>
        <v>10.168965517241379</v>
      </c>
      <c r="X40" t="s">
        <v>148</v>
      </c>
    </row>
    <row r="41" spans="1:24" ht="21" customHeight="1" x14ac:dyDescent="0.3">
      <c r="A41" s="80"/>
      <c r="B41" s="8" t="s">
        <v>88</v>
      </c>
      <c r="C41" s="10">
        <f>(C39-C40)/SQRT(((C33^2)/C35)+((C32^2)/C34))</f>
        <v>18.101193439785224</v>
      </c>
    </row>
    <row r="42" spans="1:24" x14ac:dyDescent="0.3">
      <c r="W42" s="18" t="s">
        <v>129</v>
      </c>
      <c r="X42" t="s">
        <v>133</v>
      </c>
    </row>
    <row r="43" spans="1:24" x14ac:dyDescent="0.3">
      <c r="A43" s="102" t="s">
        <v>255</v>
      </c>
      <c r="X43" t="s">
        <v>137</v>
      </c>
    </row>
    <row r="44" spans="1:24" x14ac:dyDescent="0.3">
      <c r="A44" s="80"/>
      <c r="X44" t="s">
        <v>141</v>
      </c>
    </row>
    <row r="45" spans="1:24" x14ac:dyDescent="0.3">
      <c r="A45" s="102" t="s">
        <v>256</v>
      </c>
      <c r="X45" t="s">
        <v>145</v>
      </c>
    </row>
    <row r="46" spans="1:24" x14ac:dyDescent="0.3">
      <c r="A46" s="106" t="s">
        <v>241</v>
      </c>
      <c r="X46" t="s">
        <v>149</v>
      </c>
    </row>
    <row r="49" spans="1:1" x14ac:dyDescent="0.3">
      <c r="A49" s="105" t="s">
        <v>242</v>
      </c>
    </row>
    <row r="50" spans="1:1" ht="28.8" x14ac:dyDescent="0.3">
      <c r="A50" s="80" t="s">
        <v>243</v>
      </c>
    </row>
    <row r="51" spans="1:1" x14ac:dyDescent="0.3">
      <c r="A51" s="80"/>
    </row>
    <row r="52" spans="1:1" ht="31.8" customHeight="1" x14ac:dyDescent="0.3">
      <c r="A52" s="80" t="s">
        <v>244</v>
      </c>
    </row>
    <row r="65" ht="13.8" customHeight="1" x14ac:dyDescent="0.3"/>
  </sheetData>
  <mergeCells count="6">
    <mergeCell ref="F33:I33"/>
    <mergeCell ref="F6:G6"/>
    <mergeCell ref="H6:I6"/>
    <mergeCell ref="F24:I24"/>
    <mergeCell ref="H26:I26"/>
    <mergeCell ref="F26:G26"/>
  </mergeCell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E10:L37"/>
  <sheetViews>
    <sheetView topLeftCell="A4" zoomScaleNormal="100" workbookViewId="0">
      <selection activeCell="L11" sqref="L11"/>
    </sheetView>
  </sheetViews>
  <sheetFormatPr defaultRowHeight="14.4" x14ac:dyDescent="0.3"/>
  <sheetData>
    <row r="10" spans="12:12" x14ac:dyDescent="0.3">
      <c r="L10">
        <f>1-0.05</f>
        <v>0.95</v>
      </c>
    </row>
    <row r="37" spans="5:5" x14ac:dyDescent="0.3">
      <c r="E37" s="82">
        <f>1-0.1</f>
        <v>0.9</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41"/>
  <sheetViews>
    <sheetView topLeftCell="A12" zoomScale="90" zoomScaleNormal="90" workbookViewId="0">
      <selection activeCell="H15" sqref="H15"/>
    </sheetView>
  </sheetViews>
  <sheetFormatPr defaultRowHeight="14.4" x14ac:dyDescent="0.3"/>
  <cols>
    <col min="1" max="1" width="79.6640625" customWidth="1"/>
    <col min="2" max="2" width="6.77734375" customWidth="1"/>
  </cols>
  <sheetData>
    <row r="1" spans="1:2" x14ac:dyDescent="0.3">
      <c r="A1" s="1" t="s">
        <v>0</v>
      </c>
    </row>
    <row r="2" spans="1:2" ht="57.6" x14ac:dyDescent="0.3">
      <c r="A2" s="2" t="s">
        <v>171</v>
      </c>
    </row>
    <row r="3" spans="1:2" x14ac:dyDescent="0.3">
      <c r="A3" t="s">
        <v>2</v>
      </c>
      <c r="B3" t="s">
        <v>5</v>
      </c>
    </row>
    <row r="4" spans="1:2" x14ac:dyDescent="0.3">
      <c r="A4" t="s">
        <v>3</v>
      </c>
      <c r="B4" t="s">
        <v>6</v>
      </c>
    </row>
    <row r="6" spans="1:2" x14ac:dyDescent="0.3">
      <c r="A6" s="1" t="s">
        <v>1</v>
      </c>
    </row>
    <row r="8" spans="1:2" ht="49.2" customHeight="1" x14ac:dyDescent="0.3">
      <c r="A8" s="3" t="s">
        <v>172</v>
      </c>
    </row>
    <row r="10" spans="1:2" x14ac:dyDescent="0.3">
      <c r="A10" s="1" t="s">
        <v>4</v>
      </c>
    </row>
    <row r="11" spans="1:2" ht="28.8" x14ac:dyDescent="0.3">
      <c r="A11" s="2" t="s">
        <v>182</v>
      </c>
    </row>
    <row r="12" spans="1:2" x14ac:dyDescent="0.3">
      <c r="A12" t="s">
        <v>21</v>
      </c>
    </row>
    <row r="14" spans="1:2" x14ac:dyDescent="0.3">
      <c r="A14" s="1" t="s">
        <v>8</v>
      </c>
    </row>
    <row r="16" spans="1:2" ht="43.2" x14ac:dyDescent="0.3">
      <c r="A16" s="33" t="s">
        <v>183</v>
      </c>
      <c r="B16" s="18"/>
    </row>
    <row r="18" spans="1:1" x14ac:dyDescent="0.3">
      <c r="A18" s="1" t="s">
        <v>11</v>
      </c>
    </row>
    <row r="19" spans="1:1" ht="28.8" x14ac:dyDescent="0.3">
      <c r="A19" s="2" t="s">
        <v>14</v>
      </c>
    </row>
    <row r="21" spans="1:1" x14ac:dyDescent="0.3">
      <c r="A21" s="1" t="s">
        <v>12</v>
      </c>
    </row>
    <row r="23" spans="1:1" x14ac:dyDescent="0.3">
      <c r="A23" s="8" t="s">
        <v>13</v>
      </c>
    </row>
    <row r="24" spans="1:1" x14ac:dyDescent="0.3">
      <c r="A24" s="69" t="s">
        <v>86</v>
      </c>
    </row>
    <row r="25" spans="1:1" x14ac:dyDescent="0.3">
      <c r="A25" s="69" t="s">
        <v>10</v>
      </c>
    </row>
    <row r="26" spans="1:1" x14ac:dyDescent="0.3">
      <c r="A26" s="8">
        <f xml:space="preserve"> SQRT(0.05*(1-0.05)/384)</f>
        <v>1.1121956512532616E-2</v>
      </c>
    </row>
    <row r="27" spans="1:1" x14ac:dyDescent="0.3">
      <c r="A27" s="69" t="s">
        <v>173</v>
      </c>
    </row>
    <row r="28" spans="1:1" x14ac:dyDescent="0.3">
      <c r="A28" s="70">
        <f>((46/384)-0.05)/0.011121957</f>
        <v>6.2751246625631323</v>
      </c>
    </row>
    <row r="29" spans="1:1" x14ac:dyDescent="0.3">
      <c r="A29" s="69" t="s">
        <v>184</v>
      </c>
    </row>
    <row r="30" spans="1:1" x14ac:dyDescent="0.3">
      <c r="A30" s="69" t="s">
        <v>187</v>
      </c>
    </row>
    <row r="31" spans="1:1" x14ac:dyDescent="0.3">
      <c r="A31" s="69" t="s">
        <v>185</v>
      </c>
    </row>
    <row r="32" spans="1:1" x14ac:dyDescent="0.3">
      <c r="A32" s="68"/>
    </row>
    <row r="33" spans="1:1" x14ac:dyDescent="0.3">
      <c r="A33" t="s">
        <v>19</v>
      </c>
    </row>
    <row r="34" spans="1:1" x14ac:dyDescent="0.3">
      <c r="A34" s="5" t="s">
        <v>9</v>
      </c>
    </row>
    <row r="36" spans="1:1" x14ac:dyDescent="0.3">
      <c r="A36" s="1" t="s">
        <v>15</v>
      </c>
    </row>
    <row r="37" spans="1:1" x14ac:dyDescent="0.3">
      <c r="A37" s="5" t="s">
        <v>18</v>
      </c>
    </row>
    <row r="38" spans="1:1" x14ac:dyDescent="0.3">
      <c r="A38" s="117" t="s">
        <v>174</v>
      </c>
    </row>
    <row r="39" spans="1:1" x14ac:dyDescent="0.3">
      <c r="A39" s="117"/>
    </row>
    <row r="40" spans="1:1" x14ac:dyDescent="0.3">
      <c r="A40" s="117"/>
    </row>
    <row r="41" spans="1:1" x14ac:dyDescent="0.3">
      <c r="A41" s="117"/>
    </row>
  </sheetData>
  <mergeCells count="1">
    <mergeCell ref="A38:A41"/>
  </mergeCell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A17" sqref="A17"/>
    </sheetView>
  </sheetViews>
  <sheetFormatPr defaultRowHeight="14.4" x14ac:dyDescent="0.3"/>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58"/>
  <sheetViews>
    <sheetView topLeftCell="A33" zoomScale="90" zoomScaleNormal="90" workbookViewId="0">
      <selection activeCell="L54" sqref="L54"/>
    </sheetView>
  </sheetViews>
  <sheetFormatPr defaultRowHeight="14.4" x14ac:dyDescent="0.3"/>
  <cols>
    <col min="1" max="1" width="94.33203125" customWidth="1"/>
    <col min="2" max="2" width="20.5546875" customWidth="1"/>
  </cols>
  <sheetData>
    <row r="1" spans="1:2" x14ac:dyDescent="0.3">
      <c r="A1" s="1" t="s">
        <v>0</v>
      </c>
    </row>
    <row r="2" spans="1:2" ht="56.4" customHeight="1" x14ac:dyDescent="0.3">
      <c r="A2" s="3" t="s">
        <v>265</v>
      </c>
    </row>
    <row r="3" spans="1:2" x14ac:dyDescent="0.3">
      <c r="A3" t="s">
        <v>2</v>
      </c>
      <c r="B3" t="s">
        <v>164</v>
      </c>
    </row>
    <row r="4" spans="1:2" x14ac:dyDescent="0.3">
      <c r="A4" t="s">
        <v>3</v>
      </c>
      <c r="B4" t="s">
        <v>264</v>
      </c>
    </row>
    <row r="6" spans="1:2" x14ac:dyDescent="0.3">
      <c r="A6" s="1" t="s">
        <v>1</v>
      </c>
    </row>
    <row r="8" spans="1:2" ht="49.2" customHeight="1" x14ac:dyDescent="0.3">
      <c r="A8" s="3" t="s">
        <v>165</v>
      </c>
    </row>
    <row r="10" spans="1:2" x14ac:dyDescent="0.3">
      <c r="A10" s="1" t="s">
        <v>4</v>
      </c>
    </row>
    <row r="11" spans="1:2" x14ac:dyDescent="0.3">
      <c r="A11" s="2" t="s">
        <v>20</v>
      </c>
    </row>
    <row r="12" spans="1:2" x14ac:dyDescent="0.3">
      <c r="A12" t="s">
        <v>7</v>
      </c>
    </row>
    <row r="16" spans="1:2" x14ac:dyDescent="0.3">
      <c r="A16" s="1" t="s">
        <v>8</v>
      </c>
    </row>
    <row r="18" spans="1:4" ht="29.4" customHeight="1" x14ac:dyDescent="0.3">
      <c r="A18" s="3" t="s">
        <v>166</v>
      </c>
    </row>
    <row r="20" spans="1:4" x14ac:dyDescent="0.3">
      <c r="A20" s="1" t="s">
        <v>11</v>
      </c>
      <c r="C20" s="8"/>
    </row>
    <row r="21" spans="1:4" x14ac:dyDescent="0.3">
      <c r="A21" s="2" t="s">
        <v>44</v>
      </c>
      <c r="D21" s="7"/>
    </row>
    <row r="23" spans="1:4" x14ac:dyDescent="0.3">
      <c r="A23" s="1" t="s">
        <v>12</v>
      </c>
    </row>
    <row r="24" spans="1:4" x14ac:dyDescent="0.3">
      <c r="A24" t="s">
        <v>13</v>
      </c>
    </row>
    <row r="25" spans="1:4" x14ac:dyDescent="0.3">
      <c r="A25" s="69" t="s">
        <v>189</v>
      </c>
    </row>
    <row r="27" spans="1:4" x14ac:dyDescent="0.3">
      <c r="A27" s="4"/>
    </row>
    <row r="28" spans="1:4" x14ac:dyDescent="0.3">
      <c r="A28" s="69" t="s">
        <v>167</v>
      </c>
    </row>
    <row r="29" spans="1:4" x14ac:dyDescent="0.3">
      <c r="A29" s="11">
        <f xml:space="preserve"> SQRT((0.2*(1-0.2))/22)</f>
        <v>8.5280286542244177E-2</v>
      </c>
    </row>
    <row r="30" spans="1:4" x14ac:dyDescent="0.3">
      <c r="A30" s="11"/>
    </row>
    <row r="31" spans="1:4" x14ac:dyDescent="0.3">
      <c r="A31" s="11"/>
    </row>
    <row r="32" spans="1:4" x14ac:dyDescent="0.3">
      <c r="A32" s="69" t="s">
        <v>168</v>
      </c>
    </row>
    <row r="33" spans="1:1" x14ac:dyDescent="0.3">
      <c r="A33" s="70">
        <f>((7/22)-0.2)/A29</f>
        <v>1.3858046563114677</v>
      </c>
    </row>
    <row r="35" spans="1:1" x14ac:dyDescent="0.3">
      <c r="A35" s="69" t="s">
        <v>186</v>
      </c>
    </row>
    <row r="36" spans="1:1" x14ac:dyDescent="0.3">
      <c r="A36" s="68"/>
    </row>
    <row r="37" spans="1:1" x14ac:dyDescent="0.3">
      <c r="A37" t="s">
        <v>17</v>
      </c>
    </row>
    <row r="38" spans="1:1" x14ac:dyDescent="0.3">
      <c r="A38" t="s">
        <v>169</v>
      </c>
    </row>
    <row r="39" spans="1:1" x14ac:dyDescent="0.3">
      <c r="A39" s="5" t="s">
        <v>170</v>
      </c>
    </row>
    <row r="40" spans="1:1" ht="61.8" customHeight="1" x14ac:dyDescent="0.3">
      <c r="A40" s="64" t="s">
        <v>266</v>
      </c>
    </row>
    <row r="41" spans="1:1" ht="16.2" customHeight="1" x14ac:dyDescent="0.3">
      <c r="A41" s="1" t="s">
        <v>15</v>
      </c>
    </row>
    <row r="42" spans="1:1" ht="13.2" customHeight="1" x14ac:dyDescent="0.3">
      <c r="A42" s="5" t="s">
        <v>18</v>
      </c>
    </row>
    <row r="43" spans="1:1" ht="13.8" customHeight="1" x14ac:dyDescent="0.3">
      <c r="A43" s="117" t="s">
        <v>188</v>
      </c>
    </row>
    <row r="44" spans="1:1" ht="14.4" customHeight="1" x14ac:dyDescent="0.3">
      <c r="A44" s="117"/>
    </row>
    <row r="45" spans="1:1" ht="14.4" customHeight="1" x14ac:dyDescent="0.3">
      <c r="A45" s="9"/>
    </row>
    <row r="46" spans="1:1" ht="13.8" customHeight="1" x14ac:dyDescent="0.3">
      <c r="A46" s="115" t="s">
        <v>267</v>
      </c>
    </row>
    <row r="47" spans="1:1" ht="13.8" customHeight="1" x14ac:dyDescent="0.3">
      <c r="A47" s="114"/>
    </row>
    <row r="48" spans="1:1" ht="57.6" x14ac:dyDescent="0.3">
      <c r="A48" s="64" t="s">
        <v>269</v>
      </c>
    </row>
    <row r="49" spans="1:1" x14ac:dyDescent="0.3">
      <c r="A49" s="64"/>
    </row>
    <row r="50" spans="1:1" x14ac:dyDescent="0.3">
      <c r="A50" s="116" t="s">
        <v>268</v>
      </c>
    </row>
    <row r="53" spans="1:1" ht="57.6" x14ac:dyDescent="0.3">
      <c r="A53" s="64" t="s">
        <v>230</v>
      </c>
    </row>
    <row r="57" spans="1:1" ht="9" customHeight="1" x14ac:dyDescent="0.3"/>
    <row r="58" spans="1:1" hidden="1" x14ac:dyDescent="0.3"/>
  </sheetData>
  <mergeCells count="1">
    <mergeCell ref="A43:A44"/>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F32" sqref="F32"/>
    </sheetView>
  </sheetViews>
  <sheetFormatPr defaultRowHeight="14.4" x14ac:dyDescent="0.3"/>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69"/>
  <sheetViews>
    <sheetView topLeftCell="A39" zoomScale="90" zoomScaleNormal="90" workbookViewId="0">
      <selection activeCell="K49" sqref="K49"/>
    </sheetView>
  </sheetViews>
  <sheetFormatPr defaultRowHeight="14.4" x14ac:dyDescent="0.3"/>
  <cols>
    <col min="1" max="1" width="83.77734375" customWidth="1"/>
    <col min="2" max="2" width="9.33203125" customWidth="1"/>
    <col min="5" max="5" width="11.5546875" customWidth="1"/>
    <col min="6" max="6" width="10.77734375" bestFit="1" customWidth="1"/>
  </cols>
  <sheetData>
    <row r="1" spans="1:11" x14ac:dyDescent="0.3">
      <c r="A1" s="1" t="s">
        <v>0</v>
      </c>
    </row>
    <row r="2" spans="1:11" ht="59.4" customHeight="1" x14ac:dyDescent="0.3">
      <c r="A2" s="2" t="s">
        <v>151</v>
      </c>
      <c r="D2" s="37"/>
      <c r="E2" s="72"/>
      <c r="F2" s="118"/>
      <c r="G2" s="118"/>
      <c r="H2" s="118"/>
      <c r="I2" s="118"/>
      <c r="J2" s="118"/>
      <c r="K2" s="37"/>
    </row>
    <row r="3" spans="1:11" x14ac:dyDescent="0.3">
      <c r="A3" t="s">
        <v>2</v>
      </c>
      <c r="B3" t="s">
        <v>152</v>
      </c>
      <c r="D3" s="37"/>
      <c r="E3" s="73"/>
      <c r="F3" s="74"/>
      <c r="G3" s="72"/>
      <c r="H3" s="72"/>
      <c r="I3" s="72"/>
      <c r="J3" s="72"/>
      <c r="K3" s="37"/>
    </row>
    <row r="4" spans="1:11" x14ac:dyDescent="0.3">
      <c r="A4" t="s">
        <v>3</v>
      </c>
      <c r="B4" t="s">
        <v>153</v>
      </c>
      <c r="D4" s="37"/>
      <c r="E4" s="72"/>
      <c r="F4" s="74"/>
      <c r="G4" s="72"/>
      <c r="H4" s="72"/>
      <c r="I4" s="72"/>
      <c r="J4" s="72"/>
      <c r="K4" s="72"/>
    </row>
    <row r="5" spans="1:11" x14ac:dyDescent="0.3">
      <c r="D5" s="37"/>
      <c r="E5" s="72"/>
      <c r="F5" s="74"/>
      <c r="G5" s="75"/>
      <c r="H5" s="75"/>
      <c r="I5" s="76"/>
      <c r="J5" s="76"/>
      <c r="K5" s="72"/>
    </row>
    <row r="6" spans="1:11" x14ac:dyDescent="0.3">
      <c r="A6" s="1" t="s">
        <v>1</v>
      </c>
      <c r="D6" s="37"/>
      <c r="E6" s="72"/>
      <c r="F6" s="74"/>
      <c r="G6" s="77"/>
      <c r="H6" s="77"/>
      <c r="I6" s="77"/>
      <c r="J6" s="77"/>
      <c r="K6" s="76"/>
    </row>
    <row r="7" spans="1:11" x14ac:dyDescent="0.3">
      <c r="D7" s="37"/>
      <c r="E7" s="37"/>
      <c r="F7" s="72"/>
      <c r="G7" s="75"/>
      <c r="H7" s="72"/>
      <c r="I7" s="75"/>
      <c r="J7" s="72"/>
      <c r="K7" s="76"/>
    </row>
    <row r="8" spans="1:11" ht="52.8" customHeight="1" x14ac:dyDescent="0.3">
      <c r="A8" s="33" t="s">
        <v>154</v>
      </c>
      <c r="D8" s="37"/>
      <c r="E8" s="37"/>
      <c r="F8" s="37"/>
      <c r="G8" s="37"/>
      <c r="H8" s="37"/>
      <c r="I8" s="37"/>
      <c r="J8" s="37"/>
      <c r="K8" s="78"/>
    </row>
    <row r="9" spans="1:11" x14ac:dyDescent="0.3">
      <c r="E9" s="38"/>
    </row>
    <row r="10" spans="1:11" x14ac:dyDescent="0.3">
      <c r="A10" s="1" t="s">
        <v>4</v>
      </c>
      <c r="E10" s="38"/>
    </row>
    <row r="11" spans="1:11" ht="19.8" customHeight="1" x14ac:dyDescent="0.3">
      <c r="A11" s="33" t="s">
        <v>20</v>
      </c>
    </row>
    <row r="12" spans="1:11" x14ac:dyDescent="0.3">
      <c r="A12" t="s">
        <v>155</v>
      </c>
    </row>
    <row r="13" spans="1:11" x14ac:dyDescent="0.3">
      <c r="A13" t="s">
        <v>58</v>
      </c>
    </row>
    <row r="14" spans="1:11" x14ac:dyDescent="0.3">
      <c r="E14" s="4"/>
    </row>
    <row r="15" spans="1:11" x14ac:dyDescent="0.3">
      <c r="E15" s="4"/>
    </row>
    <row r="16" spans="1:11" x14ac:dyDescent="0.3">
      <c r="A16" s="1" t="s">
        <v>8</v>
      </c>
      <c r="E16" s="6"/>
    </row>
    <row r="17" spans="1:5" x14ac:dyDescent="0.3">
      <c r="E17" s="4"/>
    </row>
    <row r="18" spans="1:5" ht="33.6" customHeight="1" x14ac:dyDescent="0.3">
      <c r="A18" s="33" t="s">
        <v>176</v>
      </c>
      <c r="E18" s="58"/>
    </row>
    <row r="20" spans="1:5" x14ac:dyDescent="0.3">
      <c r="A20" s="1" t="s">
        <v>11</v>
      </c>
    </row>
    <row r="21" spans="1:5" ht="31.2" customHeight="1" x14ac:dyDescent="0.3">
      <c r="A21" s="33" t="s">
        <v>156</v>
      </c>
      <c r="D21" s="7"/>
    </row>
    <row r="23" spans="1:5" x14ac:dyDescent="0.3">
      <c r="A23" s="1" t="s">
        <v>12</v>
      </c>
    </row>
    <row r="24" spans="1:5" x14ac:dyDescent="0.3">
      <c r="A24" t="s">
        <v>157</v>
      </c>
    </row>
    <row r="25" spans="1:5" x14ac:dyDescent="0.3">
      <c r="A25" s="69" t="s">
        <v>59</v>
      </c>
    </row>
    <row r="26" spans="1:5" x14ac:dyDescent="0.3">
      <c r="A26" s="69" t="s">
        <v>159</v>
      </c>
    </row>
    <row r="27" spans="1:5" x14ac:dyDescent="0.3">
      <c r="A27" s="8">
        <f xml:space="preserve"> SQRT(0.44*(1-0.44)/891)</f>
        <v>1.6629588385661961E-2</v>
      </c>
    </row>
    <row r="28" spans="1:5" x14ac:dyDescent="0.3">
      <c r="A28" s="69" t="s">
        <v>177</v>
      </c>
    </row>
    <row r="29" spans="1:5" x14ac:dyDescent="0.3">
      <c r="A29" s="70">
        <f>((463/891)-0.44)/A27</f>
        <v>4.7891054863903095</v>
      </c>
    </row>
    <row r="30" spans="1:5" x14ac:dyDescent="0.3">
      <c r="A30" s="71" t="s">
        <v>190</v>
      </c>
    </row>
    <row r="31" spans="1:5" x14ac:dyDescent="0.3">
      <c r="A31" s="71" t="s">
        <v>191</v>
      </c>
    </row>
    <row r="32" spans="1:5" x14ac:dyDescent="0.3">
      <c r="A32" s="4" t="s">
        <v>192</v>
      </c>
    </row>
    <row r="33" spans="1:8" x14ac:dyDescent="0.3">
      <c r="A33" s="4" t="s">
        <v>194</v>
      </c>
    </row>
    <row r="34" spans="1:8" x14ac:dyDescent="0.3">
      <c r="A34" s="4" t="s">
        <v>195</v>
      </c>
    </row>
    <row r="35" spans="1:8" x14ac:dyDescent="0.3">
      <c r="A35" s="1" t="s">
        <v>15</v>
      </c>
    </row>
    <row r="36" spans="1:8" x14ac:dyDescent="0.3">
      <c r="A36" t="s">
        <v>17</v>
      </c>
    </row>
    <row r="37" spans="1:8" x14ac:dyDescent="0.3">
      <c r="A37" t="s">
        <v>196</v>
      </c>
    </row>
    <row r="38" spans="1:8" x14ac:dyDescent="0.3">
      <c r="A38" s="5"/>
    </row>
    <row r="39" spans="1:8" x14ac:dyDescent="0.3">
      <c r="A39" s="1" t="s">
        <v>16</v>
      </c>
    </row>
    <row r="40" spans="1:8" x14ac:dyDescent="0.3">
      <c r="A40" s="5" t="s">
        <v>18</v>
      </c>
      <c r="C40" s="79"/>
    </row>
    <row r="41" spans="1:8" x14ac:dyDescent="0.3">
      <c r="A41" s="63" t="s">
        <v>197</v>
      </c>
    </row>
    <row r="42" spans="1:8" ht="30" customHeight="1" x14ac:dyDescent="0.3">
      <c r="A42" s="63" t="s">
        <v>193</v>
      </c>
    </row>
    <row r="43" spans="1:8" x14ac:dyDescent="0.3">
      <c r="A43" s="63"/>
    </row>
    <row r="44" spans="1:8" x14ac:dyDescent="0.3">
      <c r="A44" s="63"/>
      <c r="D44" s="119" t="s">
        <v>181</v>
      </c>
      <c r="E44" s="119"/>
      <c r="F44" s="119"/>
      <c r="G44" s="119"/>
      <c r="H44" s="119"/>
    </row>
    <row r="45" spans="1:8" x14ac:dyDescent="0.3">
      <c r="A45" s="65" t="s">
        <v>179</v>
      </c>
      <c r="C45" s="36" t="s">
        <v>160</v>
      </c>
      <c r="D45" s="21" t="s">
        <v>199</v>
      </c>
      <c r="E45" s="41">
        <v>0.44</v>
      </c>
      <c r="F45" s="41">
        <v>0.44</v>
      </c>
      <c r="G45" s="41">
        <v>0.44</v>
      </c>
      <c r="H45" s="41">
        <v>0.44</v>
      </c>
    </row>
    <row r="46" spans="1:8" ht="10.8" customHeight="1" x14ac:dyDescent="0.3">
      <c r="A46" s="63"/>
      <c r="D46" s="59" t="s">
        <v>161</v>
      </c>
      <c r="E46" s="41">
        <v>0.46</v>
      </c>
      <c r="F46" s="41">
        <v>0.48</v>
      </c>
      <c r="G46" s="41">
        <v>0.5</v>
      </c>
      <c r="H46" s="41">
        <v>0.52</v>
      </c>
    </row>
    <row r="47" spans="1:8" x14ac:dyDescent="0.3">
      <c r="A47" s="4" t="s">
        <v>59</v>
      </c>
      <c r="D47" s="59" t="s">
        <v>162</v>
      </c>
      <c r="E47" s="60">
        <f>(SQRT(E45*(1-E45)/1600))</f>
        <v>1.2409673645990858E-2</v>
      </c>
      <c r="F47" s="60">
        <f t="shared" ref="F47:H47" si="0">(SQRT(F45*(1-F45)/1600))</f>
        <v>1.2409673645990858E-2</v>
      </c>
      <c r="G47" s="60">
        <f t="shared" si="0"/>
        <v>1.2409673645990858E-2</v>
      </c>
      <c r="H47" s="60">
        <f t="shared" si="0"/>
        <v>1.2409673645990858E-2</v>
      </c>
    </row>
    <row r="48" spans="1:8" x14ac:dyDescent="0.3">
      <c r="A48" s="4" t="s">
        <v>180</v>
      </c>
      <c r="D48" s="59" t="s">
        <v>163</v>
      </c>
      <c r="E48" s="66">
        <f>(E46-E45)/E47</f>
        <v>1.611645928050762</v>
      </c>
      <c r="F48" s="66">
        <f t="shared" ref="F48" si="1">(F46-F45)/F47</f>
        <v>3.2232918561015191</v>
      </c>
      <c r="G48" s="66">
        <f t="shared" ref="G48" si="2">(G46-G45)/G47</f>
        <v>4.8349377841522809</v>
      </c>
      <c r="H48" s="66">
        <f t="shared" ref="H48" si="3">(H46-H45)/H47</f>
        <v>6.4465837122030427</v>
      </c>
    </row>
    <row r="49" spans="1:8" x14ac:dyDescent="0.3">
      <c r="A49" s="6">
        <f xml:space="preserve"> SQRT(0.44*(1-0.44)/1600)</f>
        <v>1.2409673645990858E-2</v>
      </c>
      <c r="D49" s="41" t="s">
        <v>175</v>
      </c>
      <c r="E49" s="60">
        <f>1-0.9452</f>
        <v>5.479999999999996E-2</v>
      </c>
      <c r="F49" s="41">
        <f>1-0.99936</f>
        <v>6.3999999999997392E-4</v>
      </c>
      <c r="G49" s="67">
        <f>1-1</f>
        <v>0</v>
      </c>
      <c r="H49" s="41">
        <f>1-1</f>
        <v>0</v>
      </c>
    </row>
    <row r="50" spans="1:8" x14ac:dyDescent="0.3">
      <c r="A50" s="4" t="s">
        <v>158</v>
      </c>
    </row>
    <row r="51" spans="1:8" x14ac:dyDescent="0.3">
      <c r="A51" s="16">
        <f>(0.52-0.44)/A49</f>
        <v>6.4465837122030427</v>
      </c>
      <c r="C51" s="38"/>
      <c r="D51" s="119" t="s">
        <v>178</v>
      </c>
      <c r="E51" s="119"/>
      <c r="F51" s="119"/>
      <c r="G51" s="119"/>
      <c r="H51" s="119"/>
    </row>
    <row r="52" spans="1:8" x14ac:dyDescent="0.3">
      <c r="C52" s="36" t="s">
        <v>160</v>
      </c>
      <c r="D52" s="21" t="s">
        <v>198</v>
      </c>
      <c r="E52" s="41">
        <v>0.44</v>
      </c>
      <c r="F52" s="41">
        <v>0.44</v>
      </c>
      <c r="G52" s="41">
        <v>0.44</v>
      </c>
      <c r="H52" s="41">
        <v>0.44</v>
      </c>
    </row>
    <row r="53" spans="1:8" x14ac:dyDescent="0.3">
      <c r="C53" s="38"/>
      <c r="D53" s="59" t="s">
        <v>161</v>
      </c>
      <c r="E53" s="41">
        <v>0.46</v>
      </c>
      <c r="F53" s="41">
        <v>0.48</v>
      </c>
      <c r="G53" s="41">
        <v>0.5</v>
      </c>
      <c r="H53" s="41">
        <v>0.52</v>
      </c>
    </row>
    <row r="54" spans="1:8" x14ac:dyDescent="0.3">
      <c r="C54" s="38"/>
      <c r="D54" s="59" t="s">
        <v>162</v>
      </c>
      <c r="E54" s="60">
        <f>(SQRT(E52*(1-E52)/891))</f>
        <v>1.6629588385661961E-2</v>
      </c>
      <c r="F54" s="60">
        <f>(SQRT(F52*(1-F52)/891))</f>
        <v>1.6629588385661961E-2</v>
      </c>
      <c r="G54" s="61">
        <f>(SQRT(G52*(1-G52)/891))</f>
        <v>1.6629588385661961E-2</v>
      </c>
      <c r="H54" s="61">
        <f>(SQRT(H52*(1-H52)/891))</f>
        <v>1.6629588385661961E-2</v>
      </c>
    </row>
    <row r="55" spans="1:8" x14ac:dyDescent="0.3">
      <c r="C55" s="38"/>
      <c r="D55" s="59" t="s">
        <v>163</v>
      </c>
      <c r="E55" s="66">
        <f>(E53-E52)/E54</f>
        <v>1.2026755886059108</v>
      </c>
      <c r="F55" s="66">
        <f t="shared" ref="F55" si="4">(F53-F52)/F54</f>
        <v>2.4053511772118181</v>
      </c>
      <c r="G55" s="66">
        <f t="shared" ref="G55" si="5">(G53-G52)/G54</f>
        <v>3.608026765817729</v>
      </c>
      <c r="H55" s="66">
        <f t="shared" ref="H55" si="6">(H53-H52)/H54</f>
        <v>4.8107023544236398</v>
      </c>
    </row>
    <row r="56" spans="1:8" x14ac:dyDescent="0.3">
      <c r="D56" s="41" t="s">
        <v>175</v>
      </c>
      <c r="E56" s="60">
        <f>1-0.88493</f>
        <v>0.11507000000000001</v>
      </c>
      <c r="F56" s="41">
        <f>1-0.99202</f>
        <v>7.9799999999999871E-3</v>
      </c>
      <c r="G56" s="60">
        <f>1-0.99985</f>
        <v>1.4999999999998348E-4</v>
      </c>
      <c r="H56" s="41">
        <f>1-1</f>
        <v>0</v>
      </c>
    </row>
    <row r="69" spans="1:1" x14ac:dyDescent="0.3">
      <c r="A69" s="2"/>
    </row>
  </sheetData>
  <mergeCells count="3">
    <mergeCell ref="F2:J2"/>
    <mergeCell ref="D51:H51"/>
    <mergeCell ref="D44:H44"/>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O1"/>
  <sheetViews>
    <sheetView topLeftCell="A3" zoomScale="115" zoomScaleNormal="115" workbookViewId="0">
      <selection activeCell="A16" sqref="A16:J43"/>
    </sheetView>
  </sheetViews>
  <sheetFormatPr defaultRowHeight="14.4" x14ac:dyDescent="0.3"/>
  <cols>
    <col min="4" max="4" width="5.6640625" bestFit="1" customWidth="1"/>
    <col min="5" max="5" width="10.109375" bestFit="1" customWidth="1"/>
    <col min="6" max="6" width="14" bestFit="1" customWidth="1"/>
    <col min="7" max="7" width="12.5546875" bestFit="1" customWidth="1"/>
    <col min="8" max="8" width="16.77734375" bestFit="1" customWidth="1"/>
    <col min="12" max="14" width="0" hidden="1" customWidth="1"/>
    <col min="15" max="15" width="10.109375" hidden="1" customWidth="1"/>
    <col min="16" max="16" width="17.44140625" bestFit="1" customWidth="1"/>
    <col min="18" max="19" width="16.77734375" bestFit="1" customWidth="1"/>
  </cols>
  <sheetData/>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39"/>
  <sheetViews>
    <sheetView topLeftCell="A31" zoomScale="90" zoomScaleNormal="90" workbookViewId="0">
      <selection activeCell="H1" sqref="H1"/>
    </sheetView>
  </sheetViews>
  <sheetFormatPr defaultRowHeight="14.4" x14ac:dyDescent="0.3"/>
  <cols>
    <col min="1" max="1" width="82.109375" customWidth="1"/>
    <col min="2" max="2" width="9.33203125" style="8" customWidth="1"/>
    <col min="8" max="8" width="10.21875" bestFit="1" customWidth="1"/>
    <col min="9" max="9" width="13.88671875" bestFit="1" customWidth="1"/>
    <col min="10" max="10" width="9.44140625" bestFit="1" customWidth="1"/>
    <col min="11" max="11" width="19.33203125" bestFit="1" customWidth="1"/>
    <col min="12" max="12" width="15.6640625" bestFit="1" customWidth="1"/>
  </cols>
  <sheetData>
    <row r="1" spans="1:12" x14ac:dyDescent="0.3">
      <c r="A1" s="1" t="s">
        <v>0</v>
      </c>
    </row>
    <row r="2" spans="1:12" ht="29.4" customHeight="1" x14ac:dyDescent="0.3">
      <c r="A2" s="2" t="s">
        <v>212</v>
      </c>
      <c r="D2" s="41" t="s">
        <v>26</v>
      </c>
      <c r="E2" s="41" t="s">
        <v>27</v>
      </c>
      <c r="F2" s="41" t="s">
        <v>22</v>
      </c>
      <c r="G2" s="41" t="s">
        <v>23</v>
      </c>
      <c r="H2" s="41" t="s">
        <v>24</v>
      </c>
      <c r="I2" s="41" t="s">
        <v>25</v>
      </c>
      <c r="J2" s="41" t="s">
        <v>28</v>
      </c>
    </row>
    <row r="3" spans="1:12" ht="15" thickBot="1" x14ac:dyDescent="0.35">
      <c r="A3" t="s">
        <v>2</v>
      </c>
      <c r="B3" s="8" t="s">
        <v>43</v>
      </c>
      <c r="D3" s="84">
        <v>26.720045008709501</v>
      </c>
      <c r="E3" s="84">
        <v>12.888527765422815</v>
      </c>
      <c r="F3" s="62">
        <f t="shared" ref="F3:F27" si="0">1/D3</f>
        <v>3.7425086659623748E-2</v>
      </c>
      <c r="G3" s="62">
        <f t="shared" ref="G3:G27" si="1">1/E3</f>
        <v>7.7588380783318617E-2</v>
      </c>
      <c r="H3" s="62">
        <f t="shared" ref="H3:H27" si="2">F3+G3</f>
        <v>0.11501346744294236</v>
      </c>
      <c r="I3" s="84">
        <f t="shared" ref="I3:I27" si="3">1/H3</f>
        <v>8.6946339609845715</v>
      </c>
      <c r="J3" s="84">
        <f>_xlfn.STDEV.S(I3:I27)</f>
        <v>0.24162053531312319</v>
      </c>
    </row>
    <row r="4" spans="1:12" x14ac:dyDescent="0.3">
      <c r="A4" t="s">
        <v>3</v>
      </c>
      <c r="B4" s="8" t="s">
        <v>214</v>
      </c>
      <c r="D4" s="84">
        <v>26.781832553441252</v>
      </c>
      <c r="E4" s="84">
        <v>13.828466718104126</v>
      </c>
      <c r="F4" s="62">
        <f t="shared" si="0"/>
        <v>3.7338744389674258E-2</v>
      </c>
      <c r="G4" s="62">
        <f t="shared" si="1"/>
        <v>7.231459715564903E-2</v>
      </c>
      <c r="H4" s="62">
        <f t="shared" si="2"/>
        <v>0.10965334154532329</v>
      </c>
      <c r="I4" s="84">
        <f t="shared" si="3"/>
        <v>9.119649122472639</v>
      </c>
      <c r="J4" s="85"/>
      <c r="K4" s="49" t="s">
        <v>42</v>
      </c>
      <c r="L4" s="50"/>
    </row>
    <row r="5" spans="1:12" x14ac:dyDescent="0.3">
      <c r="D5" s="84">
        <v>26.541748767478637</v>
      </c>
      <c r="E5" s="84">
        <v>13.347529004234007</v>
      </c>
      <c r="F5" s="62">
        <f t="shared" si="0"/>
        <v>3.7676492561232094E-2</v>
      </c>
      <c r="G5" s="62">
        <f t="shared" si="1"/>
        <v>7.4920234275781469E-2</v>
      </c>
      <c r="H5" s="62">
        <f t="shared" si="2"/>
        <v>0.11259672683701356</v>
      </c>
      <c r="I5" s="84">
        <f t="shared" si="3"/>
        <v>8.8812528400361384</v>
      </c>
      <c r="J5" s="85"/>
      <c r="K5" s="51"/>
      <c r="L5" s="52"/>
    </row>
    <row r="6" spans="1:12" x14ac:dyDescent="0.3">
      <c r="A6" s="1" t="s">
        <v>1</v>
      </c>
      <c r="D6" s="84">
        <v>26.527474483426076</v>
      </c>
      <c r="E6" s="84">
        <v>13.872839648680648</v>
      </c>
      <c r="F6" s="62">
        <f t="shared" si="0"/>
        <v>3.7696766068883919E-2</v>
      </c>
      <c r="G6" s="62">
        <f t="shared" si="1"/>
        <v>7.2083295512977638E-2</v>
      </c>
      <c r="H6" s="62">
        <f t="shared" si="2"/>
        <v>0.10978006158186156</v>
      </c>
      <c r="I6" s="84">
        <f t="shared" si="3"/>
        <v>9.109122235774235</v>
      </c>
      <c r="J6" s="86"/>
      <c r="K6" s="87" t="s">
        <v>29</v>
      </c>
      <c r="L6" s="88">
        <v>9.0387069195901901</v>
      </c>
    </row>
    <row r="7" spans="1:12" x14ac:dyDescent="0.3">
      <c r="D7" s="84">
        <v>26.49961501325452</v>
      </c>
      <c r="E7" s="84">
        <v>13.938052099831642</v>
      </c>
      <c r="F7" s="62">
        <f t="shared" si="0"/>
        <v>3.7736397283500991E-2</v>
      </c>
      <c r="G7" s="62">
        <f t="shared" si="1"/>
        <v>7.1746036880725894E-2</v>
      </c>
      <c r="H7" s="62">
        <f t="shared" si="2"/>
        <v>0.10948243416422689</v>
      </c>
      <c r="I7" s="84">
        <f t="shared" si="3"/>
        <v>9.1338853363451022</v>
      </c>
      <c r="J7" s="86"/>
      <c r="K7" s="51" t="s">
        <v>30</v>
      </c>
      <c r="L7" s="53">
        <v>4.8324107062624674E-2</v>
      </c>
    </row>
    <row r="8" spans="1:12" ht="44.4" customHeight="1" x14ac:dyDescent="0.3">
      <c r="A8" s="81" t="s">
        <v>215</v>
      </c>
      <c r="D8" s="84">
        <v>26.64923693014909</v>
      </c>
      <c r="E8" s="84">
        <v>14.037974320493733</v>
      </c>
      <c r="F8" s="62">
        <f t="shared" si="0"/>
        <v>3.7524526597933081E-2</v>
      </c>
      <c r="G8" s="62">
        <f t="shared" si="1"/>
        <v>7.1235349001894224E-2</v>
      </c>
      <c r="H8" s="62">
        <f t="shared" si="2"/>
        <v>0.1087598755998273</v>
      </c>
      <c r="I8" s="84">
        <f t="shared" si="3"/>
        <v>9.1945673391482607</v>
      </c>
      <c r="J8" s="86"/>
      <c r="K8" s="51" t="s">
        <v>31</v>
      </c>
      <c r="L8" s="53">
        <v>9.0615395338752922</v>
      </c>
    </row>
    <row r="9" spans="1:12" x14ac:dyDescent="0.3">
      <c r="D9" s="84">
        <v>26.494322369036276</v>
      </c>
      <c r="E9" s="84">
        <v>14.738099722706892</v>
      </c>
      <c r="F9" s="62">
        <f t="shared" si="0"/>
        <v>3.7743935703322337E-2</v>
      </c>
      <c r="G9" s="62">
        <f t="shared" si="1"/>
        <v>6.7851352536263995E-2</v>
      </c>
      <c r="H9" s="62">
        <f t="shared" si="2"/>
        <v>0.10559528823958633</v>
      </c>
      <c r="I9" s="84">
        <f t="shared" si="3"/>
        <v>9.4701195164228231</v>
      </c>
      <c r="J9" s="86"/>
      <c r="K9" s="87" t="s">
        <v>33</v>
      </c>
      <c r="L9" s="88">
        <v>0.24162053531312339</v>
      </c>
    </row>
    <row r="10" spans="1:12" x14ac:dyDescent="0.3">
      <c r="A10" s="1" t="s">
        <v>4</v>
      </c>
      <c r="D10" s="84">
        <v>26.585724874504713</v>
      </c>
      <c r="E10" s="84">
        <v>13.748510720526138</v>
      </c>
      <c r="F10" s="62">
        <f t="shared" si="0"/>
        <v>3.7614170940247112E-2</v>
      </c>
      <c r="G10" s="62">
        <f t="shared" si="1"/>
        <v>7.2735150761240513E-2</v>
      </c>
      <c r="H10" s="62">
        <f t="shared" si="2"/>
        <v>0.11034932170148762</v>
      </c>
      <c r="I10" s="84">
        <f t="shared" si="3"/>
        <v>9.0621309182593652</v>
      </c>
      <c r="J10" s="86"/>
      <c r="K10" s="51" t="s">
        <v>34</v>
      </c>
      <c r="L10" s="53">
        <v>5.8380483085000302E-2</v>
      </c>
    </row>
    <row r="11" spans="1:12" x14ac:dyDescent="0.3">
      <c r="A11" s="2" t="s">
        <v>201</v>
      </c>
      <c r="D11" s="84">
        <v>26.752899952043222</v>
      </c>
      <c r="E11" s="84">
        <v>14.445968800124884</v>
      </c>
      <c r="F11" s="62">
        <f t="shared" si="0"/>
        <v>3.7379125320715974E-2</v>
      </c>
      <c r="G11" s="62">
        <f t="shared" si="1"/>
        <v>6.9223463918276981E-2</v>
      </c>
      <c r="H11" s="62">
        <f t="shared" si="2"/>
        <v>0.10660258923899296</v>
      </c>
      <c r="I11" s="84">
        <f t="shared" si="3"/>
        <v>9.3806351903713541</v>
      </c>
      <c r="J11" s="86"/>
      <c r="K11" s="51" t="s">
        <v>35</v>
      </c>
      <c r="L11" s="53">
        <v>-0.78773553867592261</v>
      </c>
    </row>
    <row r="12" spans="1:12" x14ac:dyDescent="0.3">
      <c r="A12" t="s">
        <v>45</v>
      </c>
      <c r="D12" s="84">
        <v>26.840060723898699</v>
      </c>
      <c r="E12" s="84">
        <v>13.591467383807384</v>
      </c>
      <c r="F12" s="62">
        <f t="shared" si="0"/>
        <v>3.7257739849656468E-2</v>
      </c>
      <c r="G12" s="62">
        <f t="shared" si="1"/>
        <v>7.3575572950377754E-2</v>
      </c>
      <c r="H12" s="62">
        <f t="shared" si="2"/>
        <v>0.11083331280003422</v>
      </c>
      <c r="I12" s="84">
        <f t="shared" si="3"/>
        <v>9.0225580625222559</v>
      </c>
      <c r="J12" s="86"/>
      <c r="K12" s="51" t="s">
        <v>36</v>
      </c>
      <c r="L12" s="53">
        <v>2.9953603384228044E-2</v>
      </c>
    </row>
    <row r="13" spans="1:12" x14ac:dyDescent="0.3">
      <c r="A13" t="s">
        <v>216</v>
      </c>
      <c r="D13" s="84">
        <v>26.619841702331502</v>
      </c>
      <c r="E13" s="84">
        <v>13.738045151343224</v>
      </c>
      <c r="F13" s="62">
        <f t="shared" si="0"/>
        <v>3.7565963433674923E-2</v>
      </c>
      <c r="G13" s="62">
        <f t="shared" si="1"/>
        <v>7.2790560009349359E-2</v>
      </c>
      <c r="H13" s="62">
        <f t="shared" si="2"/>
        <v>0.11035652344302428</v>
      </c>
      <c r="I13" s="84">
        <f t="shared" si="3"/>
        <v>9.0615395338752922</v>
      </c>
      <c r="J13" s="86"/>
      <c r="K13" s="51" t="s">
        <v>37</v>
      </c>
      <c r="L13" s="53">
        <v>0.85426422738383145</v>
      </c>
    </row>
    <row r="14" spans="1:12" x14ac:dyDescent="0.3">
      <c r="A14" s="1" t="s">
        <v>8</v>
      </c>
      <c r="D14" s="84">
        <v>26.704388887180006</v>
      </c>
      <c r="E14" s="84">
        <v>14.527785792755163</v>
      </c>
      <c r="F14" s="62">
        <f t="shared" si="0"/>
        <v>3.7447028060622299E-2</v>
      </c>
      <c r="G14" s="62">
        <f t="shared" si="1"/>
        <v>6.8833614032132021E-2</v>
      </c>
      <c r="H14" s="62">
        <f t="shared" si="2"/>
        <v>0.10628064209275431</v>
      </c>
      <c r="I14" s="84">
        <f t="shared" si="3"/>
        <v>9.4090511715884251</v>
      </c>
      <c r="J14" s="86"/>
      <c r="K14" s="51" t="s">
        <v>38</v>
      </c>
      <c r="L14" s="53">
        <v>8.6158552890389917</v>
      </c>
    </row>
    <row r="15" spans="1:12" x14ac:dyDescent="0.3">
      <c r="A15" t="s">
        <v>200</v>
      </c>
      <c r="D15" s="84">
        <v>26.555793618934867</v>
      </c>
      <c r="E15" s="84">
        <v>13.344813452588026</v>
      </c>
      <c r="F15" s="62">
        <f t="shared" si="0"/>
        <v>3.7656566184750655E-2</v>
      </c>
      <c r="G15" s="62">
        <f t="shared" si="1"/>
        <v>7.4935479881591383E-2</v>
      </c>
      <c r="H15" s="62">
        <f t="shared" si="2"/>
        <v>0.11259204606634204</v>
      </c>
      <c r="I15" s="84">
        <f t="shared" si="3"/>
        <v>8.881622058904366</v>
      </c>
      <c r="J15" s="86"/>
      <c r="K15" s="51" t="s">
        <v>39</v>
      </c>
      <c r="L15" s="53">
        <v>9.4701195164228231</v>
      </c>
    </row>
    <row r="16" spans="1:12" ht="28.2" customHeight="1" x14ac:dyDescent="0.3">
      <c r="A16" s="2" t="s">
        <v>202</v>
      </c>
      <c r="D16" s="84">
        <v>26.767039404828303</v>
      </c>
      <c r="E16" s="84">
        <v>13.424515942729995</v>
      </c>
      <c r="F16" s="62">
        <f t="shared" si="0"/>
        <v>3.7359380127023598E-2</v>
      </c>
      <c r="G16" s="62">
        <f t="shared" si="1"/>
        <v>7.4490581579706561E-2</v>
      </c>
      <c r="H16" s="62">
        <f t="shared" si="2"/>
        <v>0.11184996170673016</v>
      </c>
      <c r="I16" s="84">
        <f t="shared" si="3"/>
        <v>8.9405484341782184</v>
      </c>
      <c r="J16" s="86"/>
      <c r="K16" s="51" t="s">
        <v>40</v>
      </c>
      <c r="L16" s="53">
        <v>225.96767298975467</v>
      </c>
    </row>
    <row r="17" spans="1:12" ht="15" thickBot="1" x14ac:dyDescent="0.35">
      <c r="D17" s="84">
        <v>26.976910058127206</v>
      </c>
      <c r="E17" s="84">
        <v>12.916739893545856</v>
      </c>
      <c r="F17" s="62">
        <f t="shared" si="0"/>
        <v>3.7068737592455839E-2</v>
      </c>
      <c r="G17" s="62">
        <f t="shared" si="1"/>
        <v>7.7418915937114502E-2</v>
      </c>
      <c r="H17" s="62">
        <f t="shared" si="2"/>
        <v>0.11448765352957034</v>
      </c>
      <c r="I17" s="84">
        <f t="shared" si="3"/>
        <v>8.7345662975066212</v>
      </c>
      <c r="J17" s="86"/>
      <c r="K17" s="54" t="s">
        <v>41</v>
      </c>
      <c r="L17" s="55">
        <v>25</v>
      </c>
    </row>
    <row r="18" spans="1:12" x14ac:dyDescent="0.3">
      <c r="A18" s="1" t="s">
        <v>11</v>
      </c>
      <c r="D18" s="84">
        <v>26.510607509449976</v>
      </c>
      <c r="E18" s="84">
        <v>12.764164326645563</v>
      </c>
      <c r="F18" s="62">
        <f t="shared" si="0"/>
        <v>3.7720750067441487E-2</v>
      </c>
      <c r="G18" s="62">
        <f t="shared" si="1"/>
        <v>7.8344337663568853E-2</v>
      </c>
      <c r="H18" s="62">
        <f t="shared" si="2"/>
        <v>0.11606508773101035</v>
      </c>
      <c r="I18" s="84">
        <f t="shared" si="3"/>
        <v>8.6158552890389917</v>
      </c>
      <c r="J18" s="42"/>
    </row>
    <row r="19" spans="1:12" x14ac:dyDescent="0.3">
      <c r="A19" s="2" t="s">
        <v>203</v>
      </c>
      <c r="D19" s="84">
        <v>26.7611540564378</v>
      </c>
      <c r="E19" s="84">
        <v>14.289624446652955</v>
      </c>
      <c r="F19" s="62">
        <f t="shared" si="0"/>
        <v>3.7367596251307214E-2</v>
      </c>
      <c r="G19" s="62">
        <f t="shared" si="1"/>
        <v>6.9980845454215498E-2</v>
      </c>
      <c r="H19" s="62">
        <f t="shared" si="2"/>
        <v>0.10734844170552271</v>
      </c>
      <c r="I19" s="84">
        <f t="shared" si="3"/>
        <v>9.3154589308635813</v>
      </c>
      <c r="J19" s="42"/>
    </row>
    <row r="20" spans="1:12" x14ac:dyDescent="0.3">
      <c r="A20" s="2"/>
      <c r="D20" s="84">
        <v>26.536853927266531</v>
      </c>
      <c r="E20" s="84">
        <v>14.102468703181218</v>
      </c>
      <c r="F20" s="62">
        <f t="shared" si="0"/>
        <v>3.7683442157116567E-2</v>
      </c>
      <c r="G20" s="62">
        <f t="shared" si="1"/>
        <v>7.0909570589894041E-2</v>
      </c>
      <c r="H20" s="62">
        <f t="shared" si="2"/>
        <v>0.10859301274701061</v>
      </c>
      <c r="I20" s="84">
        <f t="shared" si="3"/>
        <v>9.2086956122094357</v>
      </c>
      <c r="J20" s="42"/>
    </row>
    <row r="21" spans="1:12" x14ac:dyDescent="0.3">
      <c r="A21" s="1" t="s">
        <v>12</v>
      </c>
      <c r="D21" s="84">
        <v>26.333625104810629</v>
      </c>
      <c r="E21" s="84">
        <v>13.987011408283156</v>
      </c>
      <c r="F21" s="62">
        <f t="shared" si="0"/>
        <v>3.7974262792148578E-2</v>
      </c>
      <c r="G21" s="62">
        <f t="shared" si="1"/>
        <v>7.1494901291622351E-2</v>
      </c>
      <c r="H21" s="62">
        <f t="shared" si="2"/>
        <v>0.10946916408377093</v>
      </c>
      <c r="I21" s="84">
        <f t="shared" si="3"/>
        <v>9.1349925649816157</v>
      </c>
      <c r="J21" s="42"/>
    </row>
    <row r="22" spans="1:12" x14ac:dyDescent="0.3">
      <c r="A22" t="s">
        <v>204</v>
      </c>
      <c r="D22" s="84">
        <v>26.647303855131096</v>
      </c>
      <c r="E22" s="84">
        <v>13.164859080684364</v>
      </c>
      <c r="F22" s="62">
        <f t="shared" si="0"/>
        <v>3.7527248739179446E-2</v>
      </c>
      <c r="G22" s="62">
        <f t="shared" si="1"/>
        <v>7.5959795229955163E-2</v>
      </c>
      <c r="H22" s="62">
        <f t="shared" si="2"/>
        <v>0.11348704396913462</v>
      </c>
      <c r="I22" s="84">
        <f t="shared" si="3"/>
        <v>8.8115785293691573</v>
      </c>
      <c r="J22" s="42"/>
    </row>
    <row r="23" spans="1:12" x14ac:dyDescent="0.3">
      <c r="A23" s="69" t="s">
        <v>205</v>
      </c>
      <c r="D23" s="84">
        <v>26.614940586933631</v>
      </c>
      <c r="E23" s="84">
        <v>12.823039974366244</v>
      </c>
      <c r="F23" s="62">
        <f t="shared" si="0"/>
        <v>3.7572881169268553E-2</v>
      </c>
      <c r="G23" s="62">
        <f t="shared" si="1"/>
        <v>7.7984627826087963E-2</v>
      </c>
      <c r="H23" s="62">
        <f t="shared" si="2"/>
        <v>0.11555750899535652</v>
      </c>
      <c r="I23" s="84">
        <f t="shared" si="3"/>
        <v>8.6536998650618475</v>
      </c>
      <c r="J23" s="42"/>
    </row>
    <row r="24" spans="1:12" x14ac:dyDescent="0.3">
      <c r="A24" s="69" t="s">
        <v>206</v>
      </c>
      <c r="D24" s="84">
        <v>26.899104631509317</v>
      </c>
      <c r="E24" s="84">
        <v>13.462263714449556</v>
      </c>
      <c r="F24" s="62">
        <f t="shared" si="0"/>
        <v>3.7175958594124016E-2</v>
      </c>
      <c r="G24" s="62">
        <f t="shared" si="1"/>
        <v>7.4281712289342716E-2</v>
      </c>
      <c r="H24" s="62">
        <f t="shared" si="2"/>
        <v>0.11145767088346673</v>
      </c>
      <c r="I24" s="84">
        <f t="shared" si="3"/>
        <v>8.9720159417788157</v>
      </c>
      <c r="J24" s="42"/>
    </row>
    <row r="25" spans="1:12" x14ac:dyDescent="0.3">
      <c r="A25" s="69" t="s">
        <v>207</v>
      </c>
      <c r="D25" s="84">
        <v>26.669583768362074</v>
      </c>
      <c r="E25" s="84">
        <v>13.419129053214636</v>
      </c>
      <c r="F25" s="62">
        <f t="shared" si="0"/>
        <v>3.7495898274433982E-2</v>
      </c>
      <c r="G25" s="62">
        <f t="shared" si="1"/>
        <v>7.4520484603316617E-2</v>
      </c>
      <c r="H25" s="62">
        <f t="shared" si="2"/>
        <v>0.11201638287775059</v>
      </c>
      <c r="I25" s="84">
        <f t="shared" si="3"/>
        <v>8.9272655866004254</v>
      </c>
      <c r="J25" s="42"/>
    </row>
    <row r="26" spans="1:12" x14ac:dyDescent="0.3">
      <c r="A26" s="69" t="s">
        <v>208</v>
      </c>
      <c r="D26" s="84">
        <v>26.878353072301699</v>
      </c>
      <c r="E26" s="84">
        <v>13.235781201719602</v>
      </c>
      <c r="F26" s="62">
        <f t="shared" si="0"/>
        <v>3.7204660468222878E-2</v>
      </c>
      <c r="G26" s="62">
        <f t="shared" si="1"/>
        <v>7.5552775069300734E-2</v>
      </c>
      <c r="H26" s="62">
        <f t="shared" si="2"/>
        <v>0.11275743553752361</v>
      </c>
      <c r="I26" s="84">
        <f t="shared" si="3"/>
        <v>8.868594742625362</v>
      </c>
      <c r="J26" s="42"/>
    </row>
    <row r="27" spans="1:12" x14ac:dyDescent="0.3">
      <c r="A27" s="69" t="s">
        <v>209</v>
      </c>
      <c r="D27" s="84">
        <v>26.804286829720713</v>
      </c>
      <c r="E27" s="84">
        <v>14.390833313378057</v>
      </c>
      <c r="F27" s="62">
        <f t="shared" si="0"/>
        <v>3.7307465270487838E-2</v>
      </c>
      <c r="G27" s="62">
        <f t="shared" si="1"/>
        <v>6.9488679232381667E-2</v>
      </c>
      <c r="H27" s="62">
        <f t="shared" si="2"/>
        <v>0.10679614450286951</v>
      </c>
      <c r="I27" s="84">
        <f t="shared" si="3"/>
        <v>9.363633908835828</v>
      </c>
      <c r="J27" s="42"/>
    </row>
    <row r="28" spans="1:12" x14ac:dyDescent="0.3">
      <c r="A28" s="70">
        <f>((26.6-13.8)/SQRT(((0.1)^2/25)+((0.5)^2)/25))</f>
        <v>125.51432648843779</v>
      </c>
    </row>
    <row r="29" spans="1:12" x14ac:dyDescent="0.3">
      <c r="A29" s="17"/>
    </row>
    <row r="30" spans="1:12" x14ac:dyDescent="0.3">
      <c r="A30" t="s">
        <v>217</v>
      </c>
    </row>
    <row r="31" spans="1:12" x14ac:dyDescent="0.3">
      <c r="A31" t="s">
        <v>210</v>
      </c>
    </row>
    <row r="32" spans="1:12" x14ac:dyDescent="0.3">
      <c r="A32" t="s">
        <v>211</v>
      </c>
    </row>
    <row r="34" spans="1:1" x14ac:dyDescent="0.3">
      <c r="A34" s="1" t="s">
        <v>16</v>
      </c>
    </row>
    <row r="35" spans="1:1" x14ac:dyDescent="0.3">
      <c r="A35" s="5" t="s">
        <v>18</v>
      </c>
    </row>
    <row r="36" spans="1:1" x14ac:dyDescent="0.3">
      <c r="A36" s="117" t="s">
        <v>213</v>
      </c>
    </row>
    <row r="37" spans="1:1" ht="21" customHeight="1" x14ac:dyDescent="0.3">
      <c r="A37" s="117"/>
    </row>
    <row r="38" spans="1:1" hidden="1" x14ac:dyDescent="0.3">
      <c r="A38" s="117"/>
    </row>
    <row r="39" spans="1:1" hidden="1" x14ac:dyDescent="0.3">
      <c r="A39" s="117"/>
    </row>
  </sheetData>
  <mergeCells count="1">
    <mergeCell ref="A36:A39"/>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4.4" x14ac:dyDescent="0.3"/>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Problem 1</vt:lpstr>
      <vt:lpstr>Solution1</vt:lpstr>
      <vt:lpstr>Problem2</vt:lpstr>
      <vt:lpstr>Solution2</vt:lpstr>
      <vt:lpstr>Problem3</vt:lpstr>
      <vt:lpstr>Solution3</vt:lpstr>
      <vt:lpstr>Problem4</vt:lpstr>
      <vt:lpstr>Solution4</vt:lpstr>
      <vt:lpstr>Problem5</vt:lpstr>
      <vt:lpstr>Solution5</vt:lpstr>
      <vt:lpstr>Problem6</vt:lpstr>
      <vt:lpstr>Solution6</vt:lpstr>
      <vt:lpstr>Problem7</vt:lpstr>
      <vt:lpstr>Solution7</vt:lpstr>
      <vt:lpstr>Sheet1</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2022-01-06T01:52:41Z</dcterms:modified>
</cp:coreProperties>
</file>